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yusuferdemtunc/Library/Mobile Documents/com~apple~CloudDocs/ARŞİV/CLAUDE PROJELERİ/İŞ-Stajlar Hakkında Rapor/"/>
    </mc:Choice>
  </mc:AlternateContent>
  <xr:revisionPtr revIDLastSave="0" documentId="13_ncr:1_{323DB156-D7CE-0244-9FAB-7FB922347E70}" xr6:coauthVersionLast="47" xr6:coauthVersionMax="47" xr10:uidLastSave="{00000000-0000-0000-0000-000000000000}"/>
  <bookViews>
    <workbookView xWindow="0" yWindow="0" windowWidth="28800" windowHeight="18000" tabRatio="500" activeTab="1" xr2:uid="{00000000-000D-0000-FFFF-FFFF00000000}"/>
  </bookViews>
  <sheets>
    <sheet name="Stajlar" sheetId="1" r:id="rId1"/>
    <sheet name="İstatistikler" sheetId="2" r:id="rId2"/>
  </sheets>
  <definedNames>
    <definedName name="_xlnm._FilterDatabase" localSheetId="0" hidden="1">Stajlar!$A$1:$I$110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60" i="2" l="1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7" i="2"/>
  <c r="P47" i="2" s="1"/>
  <c r="C47" i="2"/>
  <c r="D47" i="2" s="1"/>
  <c r="O46" i="2"/>
  <c r="P46" i="2" s="1"/>
  <c r="C46" i="2"/>
  <c r="D46" i="2" s="1"/>
  <c r="O45" i="2"/>
  <c r="P45" i="2" s="1"/>
  <c r="C45" i="2"/>
  <c r="C48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C31" i="2"/>
  <c r="D31" i="2" s="1"/>
  <c r="O30" i="2"/>
  <c r="P30" i="2" s="1"/>
  <c r="C30" i="2"/>
  <c r="D30" i="2" s="1"/>
  <c r="O29" i="2"/>
  <c r="P29" i="2" s="1"/>
  <c r="C29" i="2"/>
  <c r="D29" i="2" s="1"/>
  <c r="O28" i="2"/>
  <c r="P28" i="2" s="1"/>
  <c r="C28" i="2"/>
  <c r="D28" i="2" s="1"/>
  <c r="O27" i="2"/>
  <c r="P27" i="2" s="1"/>
  <c r="C27" i="2"/>
  <c r="C32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C11" i="2"/>
  <c r="D11" i="2" s="1"/>
  <c r="O10" i="2"/>
  <c r="P10" i="2" s="1"/>
  <c r="C10" i="2"/>
  <c r="D10" i="2" s="1"/>
  <c r="O9" i="2"/>
  <c r="P9" i="2" s="1"/>
  <c r="C9" i="2"/>
  <c r="D9" i="2" s="1"/>
  <c r="D12" i="2" s="1"/>
  <c r="O8" i="2"/>
  <c r="P8" i="2" s="1"/>
  <c r="O7" i="2"/>
  <c r="P7" i="2" s="1"/>
  <c r="O6" i="2"/>
  <c r="P6" i="2" s="1"/>
  <c r="O5" i="2"/>
  <c r="P5" i="2" s="1"/>
  <c r="J5" i="2"/>
  <c r="H5" i="2"/>
  <c r="F5" i="2"/>
  <c r="D5" i="2"/>
  <c r="B5" i="2"/>
  <c r="O4" i="2"/>
  <c r="P4" i="2" s="1"/>
  <c r="O3" i="2"/>
  <c r="P3" i="2" s="1"/>
  <c r="O2" i="2"/>
  <c r="P2" i="2" s="1"/>
  <c r="O1" i="2"/>
  <c r="C68" i="2" l="1"/>
  <c r="D68" i="2" s="1"/>
  <c r="C71" i="2"/>
  <c r="D71" i="2" s="1"/>
  <c r="C70" i="2"/>
  <c r="D70" i="2" s="1"/>
  <c r="C72" i="2"/>
  <c r="D72" i="2" s="1"/>
  <c r="C69" i="2"/>
  <c r="D69" i="2" s="1"/>
  <c r="C67" i="2"/>
  <c r="D67" i="2" s="1"/>
  <c r="P1" i="2"/>
  <c r="B64" i="2" s="1"/>
  <c r="B65" i="2"/>
  <c r="C65" i="2"/>
  <c r="D65" i="2" s="1"/>
  <c r="C12" i="2"/>
  <c r="D27" i="2"/>
  <c r="D32" i="2" s="1"/>
  <c r="D45" i="2"/>
  <c r="D48" i="2" s="1"/>
  <c r="C63" i="2"/>
  <c r="D63" i="2" s="1"/>
  <c r="B66" i="2"/>
  <c r="C66" i="2"/>
  <c r="D66" i="2" s="1"/>
  <c r="C64" i="2"/>
  <c r="D64" i="2" s="1"/>
  <c r="B67" i="2" l="1"/>
  <c r="B63" i="2"/>
  <c r="B69" i="2"/>
  <c r="B72" i="2"/>
  <c r="B70" i="2"/>
  <c r="B71" i="2"/>
  <c r="B68" i="2"/>
</calcChain>
</file>

<file path=xl/sharedStrings.xml><?xml version="1.0" encoding="utf-8"?>
<sst xmlns="http://schemas.openxmlformats.org/spreadsheetml/2006/main" count="624" uniqueCount="168">
  <si>
    <t>Staj No</t>
  </si>
  <si>
    <t>AdSoyad</t>
  </si>
  <si>
    <t>Donem</t>
  </si>
  <si>
    <t>Kurum</t>
  </si>
  <si>
    <t>Kurum Türü</t>
  </si>
  <si>
    <t>Başlangıç Tarihi</t>
  </si>
  <si>
    <t>Bitiş Tarihi</t>
  </si>
  <si>
    <t>Gün</t>
  </si>
  <si>
    <t>Durum</t>
  </si>
  <si>
    <t>MURAT EREN KURT</t>
  </si>
  <si>
    <t>Yaz</t>
  </si>
  <si>
    <t>TRABZON SOSYAL GÜVENLİK İL MÜDÜRLÜĞÜ</t>
  </si>
  <si>
    <t>Kamu</t>
  </si>
  <si>
    <t>Staj kabul edildi</t>
  </si>
  <si>
    <t>NİHAL ASLAN</t>
  </si>
  <si>
    <t>SÜMEYYA ARDIÇ</t>
  </si>
  <si>
    <t>BÜNYAMİN CAN EKCİ</t>
  </si>
  <si>
    <t>İSMAİL ÇÖL</t>
  </si>
  <si>
    <t>Türkiye Cumhuriyeti Hazine ve Maliye Bakanlığı</t>
  </si>
  <si>
    <t>GAMZE CODUROĞLU</t>
  </si>
  <si>
    <t>NİHAL UÇAR</t>
  </si>
  <si>
    <t>BUSE NUR YILMAZ</t>
  </si>
  <si>
    <t>4EL KALIP ve Makine Sanayi Ticaret Limited Şirketi</t>
  </si>
  <si>
    <t>Özel</t>
  </si>
  <si>
    <t>BEYZA ALİOĞLU</t>
  </si>
  <si>
    <t>HASRET MAÇİN</t>
  </si>
  <si>
    <t>Gönen belediyesi</t>
  </si>
  <si>
    <t>SERPİL BAYSAN</t>
  </si>
  <si>
    <t>Hasköy Belediyesi</t>
  </si>
  <si>
    <t>YASEMİN SALİMOĞLU</t>
  </si>
  <si>
    <t>GÜLŞAH ERGENÇ</t>
  </si>
  <si>
    <t>TUĞÇE AYDEMİR</t>
  </si>
  <si>
    <t>TUĞÇE ATAKUL</t>
  </si>
  <si>
    <t>TC Çalışma ve Sosyal Güvenlik Bakanlığı</t>
  </si>
  <si>
    <t>EDANUR KALELİ</t>
  </si>
  <si>
    <t>DİLEK BİDİŞ</t>
  </si>
  <si>
    <t>Çankırı sosyal güvenlik il müdürlüğü</t>
  </si>
  <si>
    <t>EMRE ÇİRAY</t>
  </si>
  <si>
    <t>Katılım Evi Tasarruf Finansman AŞ.</t>
  </si>
  <si>
    <t>HALİL CAN KAYA</t>
  </si>
  <si>
    <t>Koç Holding - Koç Ticaret  A.Ş (Koçtaş)</t>
  </si>
  <si>
    <t>NUR AYDIN USTA</t>
  </si>
  <si>
    <t>Türkiye Emlak Katılım Bankası A.Ş.</t>
  </si>
  <si>
    <t>Banka</t>
  </si>
  <si>
    <t>EMİNE ADANUR</t>
  </si>
  <si>
    <t>Kahve Diyarı</t>
  </si>
  <si>
    <t>CELAL ÖZDEMİR</t>
  </si>
  <si>
    <t>RAİFE NUR MİKDAN</t>
  </si>
  <si>
    <t>T.C. Hazine Ve Maliye Bakanlığı</t>
  </si>
  <si>
    <t>SENANUR KÜÇÜKMUSTAFA</t>
  </si>
  <si>
    <t>ZEHRA SEVGİ</t>
  </si>
  <si>
    <t>KÜBRA NUR KOCA</t>
  </si>
  <si>
    <t>HATİCE UYSAL</t>
  </si>
  <si>
    <t>ŞURANUR ÜNSAL</t>
  </si>
  <si>
    <t>FATMA NUR MURAT</t>
  </si>
  <si>
    <t>SELİN ERGÜN</t>
  </si>
  <si>
    <t>HÜSNA ŞAHİN</t>
  </si>
  <si>
    <t>ŞENNUR KACEMER</t>
  </si>
  <si>
    <t>Halk bankası</t>
  </si>
  <si>
    <t>FATMA OYA ÖZTÜRK</t>
  </si>
  <si>
    <t>AZİZENUR GÜL</t>
  </si>
  <si>
    <t>HAVVA ŞAHİN</t>
  </si>
  <si>
    <t>halk bankası</t>
  </si>
  <si>
    <t>BÜŞRA ÇAKMAKAY</t>
  </si>
  <si>
    <t>Dönem Ici</t>
  </si>
  <si>
    <t>Sport Center Academy</t>
  </si>
  <si>
    <t>EZGİ DEMİR</t>
  </si>
  <si>
    <t>Gelir İdaresi Başkanlığı</t>
  </si>
  <si>
    <t>YASEMİN YILMAZ</t>
  </si>
  <si>
    <t>DİLEK AKCAN</t>
  </si>
  <si>
    <t>ŞÜKRAN VARLI</t>
  </si>
  <si>
    <t>RÜMEYSA BAL</t>
  </si>
  <si>
    <t>BÜŞRA AKÇAY</t>
  </si>
  <si>
    <t>T.C. SANAYİ VE TEKNOLOJİ BAKANLIĞI</t>
  </si>
  <si>
    <t>ÖMER KARADENİZ</t>
  </si>
  <si>
    <t>BEYZA NUR TONYA</t>
  </si>
  <si>
    <t>AYŞE SENA SÖĞÜT</t>
  </si>
  <si>
    <t>T.C. ARAKLI KAYMAKAMLIĞI</t>
  </si>
  <si>
    <t>ÖZGE TARAKCI</t>
  </si>
  <si>
    <t>Trabzon Üniversitesi</t>
  </si>
  <si>
    <t>EZGİ TURAN</t>
  </si>
  <si>
    <t>İREM SEVİM</t>
  </si>
  <si>
    <t>Tekirdağ valilik</t>
  </si>
  <si>
    <t>BERFİN ARSLAN</t>
  </si>
  <si>
    <t>İŞKUR</t>
  </si>
  <si>
    <t>SELİM GÜDERER</t>
  </si>
  <si>
    <t>vakıfbank</t>
  </si>
  <si>
    <t>BÜŞRA ÖZTÜRK</t>
  </si>
  <si>
    <t>YAKUP YÜCEL</t>
  </si>
  <si>
    <t>FATMA BEZAR</t>
  </si>
  <si>
    <t>GÜLCAN ŞİRİN</t>
  </si>
  <si>
    <t>SEMANUR TİLLİ</t>
  </si>
  <si>
    <t>BÜŞRA KÖSEOĞLU</t>
  </si>
  <si>
    <t>ALEYNA ULUSOY</t>
  </si>
  <si>
    <t>AYŞENUR ATEŞ</t>
  </si>
  <si>
    <t>ESRA SARIÇİÇEK</t>
  </si>
  <si>
    <t>Zara Kaymakamlığı</t>
  </si>
  <si>
    <t>DİLARA ATASOY</t>
  </si>
  <si>
    <t>gelir idaresi</t>
  </si>
  <si>
    <t>SUDE BASA</t>
  </si>
  <si>
    <t>Ziraat Bankası</t>
  </si>
  <si>
    <t>SELEN KIZILAY</t>
  </si>
  <si>
    <t>BİNNUR ÇELEBİ</t>
  </si>
  <si>
    <t>gençlik ve spor bakanlığı il müdürlüğü</t>
  </si>
  <si>
    <t>SELİN AKBABA</t>
  </si>
  <si>
    <t>ŞEVZA KARA</t>
  </si>
  <si>
    <t>NİDANUR KUVEL</t>
  </si>
  <si>
    <t>AYŞENUR KOCAMAN</t>
  </si>
  <si>
    <t>TUĞBA KARA</t>
  </si>
  <si>
    <t>Yari Yil</t>
  </si>
  <si>
    <t>TNC GROUP - SPORT CENTER ACADEMY</t>
  </si>
  <si>
    <t>ECE ÇAKIRTİKEN</t>
  </si>
  <si>
    <t>SILA İŞERİ</t>
  </si>
  <si>
    <t>MERVE BAHADIR</t>
  </si>
  <si>
    <t>Trabzon defterdarlık</t>
  </si>
  <si>
    <t>MERTCAN ŞENGÜL</t>
  </si>
  <si>
    <t>SEM-AS GIDA TURZ. SAN. VE TİC. LTD. ŞTİ.</t>
  </si>
  <si>
    <t>HELİN YAREN GÜRSOY</t>
  </si>
  <si>
    <t>TUĞBA BETÜL HAN</t>
  </si>
  <si>
    <t>Venox Teknoloji</t>
  </si>
  <si>
    <t>SÜMEYYE ÖKSÜZ</t>
  </si>
  <si>
    <t>samsun ticaret il müdürlüğü</t>
  </si>
  <si>
    <t>ÖMER ALTINKAYA</t>
  </si>
  <si>
    <t>İstanbul Sosyal Güvenlik İl Müdürlüğü</t>
  </si>
  <si>
    <t>ZEHRA ÖZKAN</t>
  </si>
  <si>
    <t>ZEYNEP SÜEDA YILDIZ</t>
  </si>
  <si>
    <t>TUBA NUR EM</t>
  </si>
  <si>
    <t>MAHMUT BİLGİN</t>
  </si>
  <si>
    <t>ŞEYMA KAYA</t>
  </si>
  <si>
    <t>AYNUR USLU</t>
  </si>
  <si>
    <t>ÇAMLIDERE BELEDİYE BAŞKANLIĞI</t>
  </si>
  <si>
    <t>SUEDA ZEYNEP AKDENİZ</t>
  </si>
  <si>
    <t>HÜSEYİN BAYRAM</t>
  </si>
  <si>
    <t>BERİVAN BİLGİÇ</t>
  </si>
  <si>
    <t>MELAHAT EYLÜL AYDIN</t>
  </si>
  <si>
    <t>BÜŞRA UYGUN</t>
  </si>
  <si>
    <t>SELDA CİVELEK</t>
  </si>
  <si>
    <t>GİZEM ER</t>
  </si>
  <si>
    <t>Kastamonu entegre ağaç san. Tic. A.ş</t>
  </si>
  <si>
    <t>ÖZGÜR ŞEKEROĞLU</t>
  </si>
  <si>
    <t>KTÜ Kariyer Geliştirme Uygulama ve Araştırma Merkezi</t>
  </si>
  <si>
    <t>EDANUR BACAKSIZ</t>
  </si>
  <si>
    <t>Adalı Gayrimenkul Asansör İnş.Gıda.Orm.Ürn.Mob.Nok.San.Tic.Ltd Şirketi</t>
  </si>
  <si>
    <t>TUĞÇENUR KALELİ</t>
  </si>
  <si>
    <t>GAMZE BOZKURT</t>
  </si>
  <si>
    <t>Abdülkadir DAL</t>
  </si>
  <si>
    <t>HATUN GÖRGÜLÜ</t>
  </si>
  <si>
    <t>DİLARA UYGUR</t>
  </si>
  <si>
    <t>Ceva lojistik Ltd. Şti</t>
  </si>
  <si>
    <t>STAJ İSTATİSTİKLERİ</t>
  </si>
  <si>
    <t>Toplam Staj</t>
  </si>
  <si>
    <t>Farklı Öğrenci</t>
  </si>
  <si>
    <t>Ortalama Gün</t>
  </si>
  <si>
    <t>Min Gün</t>
  </si>
  <si>
    <t>Max Gün</t>
  </si>
  <si>
    <t>1. Kurum Türüne Göre Dağılım</t>
  </si>
  <si>
    <t>Adet</t>
  </si>
  <si>
    <t>Yüzde</t>
  </si>
  <si>
    <t>TOPLAM</t>
  </si>
  <si>
    <t>2. Yıllara Göre Staj Sayısı</t>
  </si>
  <si>
    <t>Yıl</t>
  </si>
  <si>
    <t>3. Döneme Göre Dağılım</t>
  </si>
  <si>
    <t>Dönem</t>
  </si>
  <si>
    <t>Dönem İçi</t>
  </si>
  <si>
    <t>Yarıyıl</t>
  </si>
  <si>
    <t>4. En Çok Staj Yapılan İlk 10 Kurum</t>
  </si>
  <si>
    <t>Sıra</t>
  </si>
  <si>
    <t>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</si>
</sst>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m\.yyyy"/>
    <numFmt numFmtId="165" formatCode="0.0"/>
    <numFmt numFmtId="166" formatCode="0.0%"/>
  </numFmts>
  <fonts count="11" x14ac:knownFonts="1">
    <font>
      <sz val="11"/>
      <color theme="1"/>
      <name val="Calibri"/>
      <charset val="1"/>
    </font>
    <font>
      <sz val="11"/>
      <color rgb="FF000000"/>
      <name val="Calibri"/>
      <family val="2"/>
      <charset val="1"/>
    </font>
    <font>
      <sz val="6.75"/>
      <color rgb="FF000000"/>
      <name val="Calibri"/>
      <family val="2"/>
      <charset val="1"/>
    </font>
    <font>
      <b/>
      <sz val="18"/>
      <color rgb="FFFFFFFF"/>
      <name val="Arial"/>
      <charset val="1"/>
    </font>
    <font>
      <sz val="11"/>
      <name val="Arial"/>
      <charset val="1"/>
    </font>
    <font>
      <i/>
      <sz val="10"/>
      <color rgb="FF595959"/>
      <name val="Arial"/>
      <charset val="1"/>
    </font>
    <font>
      <b/>
      <sz val="10"/>
      <color rgb="FF404040"/>
      <name val="Arial"/>
      <charset val="1"/>
    </font>
    <font>
      <b/>
      <sz val="16"/>
      <color rgb="FF1F4E78"/>
      <name val="Arial"/>
      <charset val="1"/>
    </font>
    <font>
      <b/>
      <sz val="13"/>
      <color rgb="FFFFFFFF"/>
      <name val="Arial"/>
      <charset val="1"/>
    </font>
    <font>
      <b/>
      <sz val="11"/>
      <color rgb="FFFFFFFF"/>
      <name val="Arial"/>
      <charset val="1"/>
    </font>
    <font>
      <b/>
      <sz val="11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C6E2FF"/>
        <bgColor rgb="FFD9E1F2"/>
      </patternFill>
    </fill>
    <fill>
      <patternFill patternType="solid">
        <fgColor rgb="FFFFFFFF"/>
        <bgColor rgb="FFF2F2F2"/>
      </patternFill>
    </fill>
    <fill>
      <patternFill patternType="solid">
        <fgColor rgb="FF1F4E78"/>
        <bgColor rgb="FF003366"/>
      </patternFill>
    </fill>
    <fill>
      <patternFill patternType="solid">
        <fgColor rgb="FFD9E1F2"/>
        <bgColor rgb="FFDDEBF7"/>
      </patternFill>
    </fill>
    <fill>
      <patternFill patternType="solid">
        <fgColor rgb="FF2E75B6"/>
        <bgColor rgb="FF4F81BD"/>
      </patternFill>
    </fill>
    <fill>
      <patternFill patternType="solid">
        <fgColor rgb="FF5B9BD5"/>
        <bgColor rgb="FF4F81BD"/>
      </patternFill>
    </fill>
    <fill>
      <patternFill patternType="solid">
        <fgColor rgb="FFDDEBF7"/>
        <bgColor rgb="FFD9E1F2"/>
      </patternFill>
    </fill>
    <fill>
      <patternFill patternType="solid">
        <fgColor rgb="FFF2F2F2"/>
        <bgColor rgb="FFDDEBF7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8" fillId="6" borderId="0" xfId="0" applyFont="1" applyFill="1" applyAlignment="1">
      <alignment horizontal="left" vertical="center" inden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4" fillId="0" borderId="0" xfId="0" applyFont="1"/>
    <xf numFmtId="0" fontId="9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 indent="1"/>
    </xf>
    <xf numFmtId="0" fontId="10" fillId="8" borderId="2" xfId="0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 indent="1"/>
    </xf>
    <xf numFmtId="166" fontId="4" fillId="9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5B9BD5"/>
      <rgbColor rgb="FFC0504D"/>
      <rgbColor rgb="FFF2F2F2"/>
      <rgbColor rgb="FFDDEBF7"/>
      <rgbColor rgb="FF660066"/>
      <rgbColor rgb="FFFF8080"/>
      <rgbColor rgb="FF0066CC"/>
      <rgbColor rgb="FFC6E2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D9D9D9"/>
      <rgbColor rgb="FFFFFF99"/>
      <rgbColor rgb="FF99CCFF"/>
      <rgbColor rgb="FFFF99CC"/>
      <rgbColor rgb="FFCC99FF"/>
      <rgbColor rgb="FFFFCC99"/>
      <rgbColor rgb="FF2E75B6"/>
      <rgbColor rgb="FF33CCCC"/>
      <rgbColor rgb="FF9BBB59"/>
      <rgbColor rgb="FFFFCC00"/>
      <rgbColor rgb="FFFF9900"/>
      <rgbColor rgb="FFFF6600"/>
      <rgbColor rgb="FF595959"/>
      <rgbColor rgb="FF969696"/>
      <rgbColor rgb="FF003366"/>
      <rgbColor rgb="FF4F81BD"/>
      <rgbColor rgb="FF003300"/>
      <rgbColor rgb="FF333300"/>
      <rgbColor rgb="FF993300"/>
      <rgbColor rgb="FF993366"/>
      <rgbColor rgb="FF1F4E78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tr-TR" sz="1800" b="1" u="none" strike="noStrike">
                <a:solidFill>
                  <a:srgbClr val="000000"/>
                </a:solidFill>
                <a:uFillTx/>
                <a:latin typeface="Calibri"/>
              </a:rPr>
              <a:t>Kurum Türü Dağılımı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İstatistikler!$C$8</c:f>
              <c:strCache>
                <c:ptCount val="1"/>
                <c:pt idx="0">
                  <c:v>Adet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ABF-A448-AE67-5B57E39B3E4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ABF-A448-AE67-5B57E39B3E4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ABF-A448-AE67-5B57E39B3E4C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5ABF-A448-AE67-5B57E39B3E4C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5ABF-A448-AE67-5B57E39B3E4C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5ABF-A448-AE67-5B57E39B3E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tr-T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İstatistikler!$B$9:$B$11</c:f>
              <c:strCache>
                <c:ptCount val="3"/>
                <c:pt idx="0">
                  <c:v>Kamu</c:v>
                </c:pt>
                <c:pt idx="1">
                  <c:v>Banka</c:v>
                </c:pt>
                <c:pt idx="2">
                  <c:v>Özel</c:v>
                </c:pt>
              </c:strCache>
            </c:strRef>
          </c:cat>
          <c:val>
            <c:numRef>
              <c:f>İstatistikler!$C$9:$C$11</c:f>
              <c:numCache>
                <c:formatCode>General</c:formatCode>
                <c:ptCount val="3"/>
                <c:pt idx="0">
                  <c:v>76</c:v>
                </c:pt>
                <c:pt idx="1">
                  <c:v>18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BF-A448-AE67-5B57E39B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tr-T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c:style val="11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tr-TR" sz="1800" b="1" u="none" strike="noStrike">
                <a:solidFill>
                  <a:srgbClr val="000000"/>
                </a:solidFill>
                <a:uFillTx/>
                <a:latin typeface="Calibri"/>
              </a:rPr>
              <a:t>Yıl Bazında Staj Sayısı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İstatistikler!$C$26</c:f>
              <c:strCache>
                <c:ptCount val="1"/>
                <c:pt idx="0">
                  <c:v>Adet</c:v>
                </c:pt>
              </c:strCache>
            </c:strRef>
          </c:tx>
          <c:spPr>
            <a:solidFill>
              <a:srgbClr val="4F81BD"/>
            </a:solidFill>
            <a:ln w="12600">
              <a:solidFill>
                <a:srgbClr val="FFFF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tr-T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FFFFFF"/>
                      </a:solidFill>
                    </a:ln>
                  </c:spPr>
                </c15:leaderLines>
              </c:ext>
            </c:extLst>
          </c:dLbls>
          <c:cat>
            <c:numRef>
              <c:f>İstatistikler!$B$27:$B$31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İstatistikler!$C$27:$C$31</c:f>
              <c:numCache>
                <c:formatCode>General</c:formatCode>
                <c:ptCount val="5"/>
                <c:pt idx="0">
                  <c:v>37</c:v>
                </c:pt>
                <c:pt idx="1">
                  <c:v>40</c:v>
                </c:pt>
                <c:pt idx="2">
                  <c:v>5</c:v>
                </c:pt>
                <c:pt idx="3">
                  <c:v>27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C-1046-B600-A697C35D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0804"/>
        <c:axId val="41727343"/>
      </c:barChart>
      <c:catAx>
        <c:axId val="51108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tr-TR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Yıl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0">
            <a:solidFill>
              <a:srgbClr val="8B8B8B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tr-TR"/>
          </a:p>
        </c:txPr>
        <c:crossAx val="41727343"/>
        <c:crosses val="autoZero"/>
        <c:auto val="1"/>
        <c:lblAlgn val="ctr"/>
        <c:lblOffset val="100"/>
        <c:noMultiLvlLbl val="0"/>
      </c:catAx>
      <c:valAx>
        <c:axId val="41727343"/>
        <c:scaling>
          <c:orientation val="minMax"/>
        </c:scaling>
        <c:delete val="0"/>
        <c:axPos val="l"/>
        <c:majorGridlines>
          <c:spPr>
            <a:ln w="0">
              <a:solidFill>
                <a:srgbClr val="8B8B8B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tr-TR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Staj Sayısı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8B8B8B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tr-TR"/>
          </a:p>
        </c:txPr>
        <c:crossAx val="511080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tr-TR" sz="1800" b="1" u="none" strike="noStrike">
                <a:solidFill>
                  <a:srgbClr val="000000"/>
                </a:solidFill>
                <a:uFillTx/>
                <a:latin typeface="Calibri"/>
              </a:rPr>
              <a:t>Döneme Göre Dağılım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İstatistikler!$C$44</c:f>
              <c:strCache>
                <c:ptCount val="1"/>
                <c:pt idx="0">
                  <c:v>Adet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649-CE40-B8F2-DBC7EF94E4B6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649-CE40-B8F2-DBC7EF94E4B6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6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649-CE40-B8F2-DBC7EF94E4B6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0649-CE40-B8F2-DBC7EF94E4B6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0649-CE40-B8F2-DBC7EF94E4B6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tr-TR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0649-CE40-B8F2-DBC7EF94E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tr-TR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İstatistikler!$B$45:$B$47</c:f>
              <c:strCache>
                <c:ptCount val="3"/>
                <c:pt idx="0">
                  <c:v>Yaz</c:v>
                </c:pt>
                <c:pt idx="1">
                  <c:v>Dönem İçi</c:v>
                </c:pt>
                <c:pt idx="2">
                  <c:v>Yarıyıl</c:v>
                </c:pt>
              </c:strCache>
            </c:strRef>
          </c:cat>
          <c:val>
            <c:numRef>
              <c:f>İstatistikler!$C$45:$C$47</c:f>
              <c:numCache>
                <c:formatCode>General</c:formatCode>
                <c:ptCount val="3"/>
                <c:pt idx="0">
                  <c:v>102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49-CE40-B8F2-DBC7EF94E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tr-T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c:style val="1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tr-TR" sz="1800" b="1" u="none" strike="noStrike">
                <a:solidFill>
                  <a:srgbClr val="000000"/>
                </a:solidFill>
                <a:uFillTx/>
                <a:latin typeface="Calibri"/>
              </a:rPr>
              <a:t>En Çok Staj Yapılan İlk 10 Kurum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İstatistikler!$C$62</c:f>
              <c:strCache>
                <c:ptCount val="1"/>
                <c:pt idx="0">
                  <c:v>Adet</c:v>
                </c:pt>
              </c:strCache>
            </c:strRef>
          </c:tx>
          <c:spPr>
            <a:solidFill>
              <a:srgbClr val="C0504D"/>
            </a:solidFill>
            <a:ln w="12600">
              <a:solidFill>
                <a:srgbClr val="FFFF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tr-T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FFFFFF"/>
                      </a:solidFill>
                    </a:ln>
                  </c:spPr>
                </c15:leaderLines>
              </c:ext>
            </c:extLst>
          </c:dLbls>
          <c:cat>
            <c:strRef>
              <c:f>İstatistikler!$B$63:$B$72</c:f>
              <c:strCache>
                <c:ptCount val="10"/>
                <c:pt idx="0">
                  <c:v>TRABZON SOSYAL GÜVENLİK İL MÜDÜRLÜĞÜ</c:v>
                </c:pt>
                <c:pt idx="1">
                  <c:v>T.C. Hazine Ve Maliye Bakanlığı</c:v>
                </c:pt>
                <c:pt idx="2">
                  <c:v>Gelir İdaresi Başkanlığı</c:v>
                </c:pt>
                <c:pt idx="3">
                  <c:v>vakıfbank</c:v>
                </c:pt>
                <c:pt idx="4">
                  <c:v>TC Çalışma ve Sosyal Güvenlik Bakanlığı</c:v>
                </c:pt>
                <c:pt idx="5">
                  <c:v>Halk bankası</c:v>
                </c:pt>
                <c:pt idx="6">
                  <c:v>halk bankası</c:v>
                </c:pt>
                <c:pt idx="7">
                  <c:v>İstanbul Sosyal Güvenlik İl Müdürlüğü</c:v>
                </c:pt>
                <c:pt idx="8">
                  <c:v>Ziraat Bankası</c:v>
                </c:pt>
                <c:pt idx="9">
                  <c:v>Koç Holding - Koç Ticaret  A.Ş (Koçtaş)</c:v>
                </c:pt>
              </c:strCache>
            </c:strRef>
          </c:cat>
          <c:val>
            <c:numRef>
              <c:f>İstatistikler!$C$63:$C$72</c:f>
              <c:numCache>
                <c:formatCode>General</c:formatCode>
                <c:ptCount val="10"/>
                <c:pt idx="0">
                  <c:v>30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4-E243-B3E0-1D8BA093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6773"/>
        <c:axId val="32391328"/>
      </c:barChart>
      <c:catAx>
        <c:axId val="800677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8B8B8B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tr-TR"/>
          </a:p>
        </c:txPr>
        <c:crossAx val="32391328"/>
        <c:crosses val="autoZero"/>
        <c:auto val="1"/>
        <c:lblAlgn val="ctr"/>
        <c:lblOffset val="100"/>
        <c:noMultiLvlLbl val="0"/>
      </c:catAx>
      <c:valAx>
        <c:axId val="32391328"/>
        <c:scaling>
          <c:orientation val="minMax"/>
        </c:scaling>
        <c:delete val="0"/>
        <c:axPos val="b"/>
        <c:majorGridlines>
          <c:spPr>
            <a:ln w="0">
              <a:solidFill>
                <a:srgbClr val="8B8B8B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 w="0">
            <a:solidFill>
              <a:srgbClr val="8B8B8B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tr-TR"/>
          </a:p>
        </c:txPr>
        <c:crossAx val="8006773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9</xdr:col>
      <xdr:colOff>684720</xdr:colOff>
      <xdr:row>22</xdr:row>
      <xdr:rowOff>77400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24</xdr:row>
      <xdr:rowOff>0</xdr:rowOff>
    </xdr:from>
    <xdr:to>
      <xdr:col>9</xdr:col>
      <xdr:colOff>684720</xdr:colOff>
      <xdr:row>40</xdr:row>
      <xdr:rowOff>77400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42</xdr:row>
      <xdr:rowOff>0</xdr:rowOff>
    </xdr:from>
    <xdr:to>
      <xdr:col>9</xdr:col>
      <xdr:colOff>684720</xdr:colOff>
      <xdr:row>58</xdr:row>
      <xdr:rowOff>77400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0</xdr:colOff>
      <xdr:row>60</xdr:row>
      <xdr:rowOff>0</xdr:rowOff>
    </xdr:from>
    <xdr:to>
      <xdr:col>16</xdr:col>
      <xdr:colOff>70920</xdr:colOff>
      <xdr:row>82</xdr:row>
      <xdr:rowOff>14400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/>
        <a:ln w="0"/>
        <a:ln w="0"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opLeftCell="A80" zoomScale="113" zoomScaleNormal="113" workbookViewId="0">
      <selection activeCell="D100" sqref="D100"/>
    </sheetView>
  </sheetViews>
  <sheetFormatPr baseColWidth="10" defaultColWidth="9.33203125" defaultRowHeight="15" x14ac:dyDescent="0.2"/>
  <cols>
    <col min="2" max="2" width="11.5" hidden="1" customWidth="1"/>
    <col min="4" max="5" width="34" customWidth="1"/>
  </cols>
  <sheetData>
    <row r="1" spans="1:9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x14ac:dyDescent="0.2">
      <c r="A2" s="8">
        <v>853</v>
      </c>
      <c r="B2" s="8" t="s">
        <v>9</v>
      </c>
      <c r="C2" s="8" t="s">
        <v>10</v>
      </c>
      <c r="D2" s="8" t="s">
        <v>11</v>
      </c>
      <c r="E2" s="8" t="s">
        <v>12</v>
      </c>
      <c r="F2" s="9">
        <v>44727</v>
      </c>
      <c r="G2" s="9">
        <v>44757</v>
      </c>
      <c r="H2" s="8">
        <v>30</v>
      </c>
      <c r="I2" s="8" t="s">
        <v>13</v>
      </c>
    </row>
    <row r="3" spans="1:9" x14ac:dyDescent="0.2">
      <c r="A3" s="10">
        <v>4113</v>
      </c>
      <c r="B3" s="10" t="s">
        <v>14</v>
      </c>
      <c r="C3" s="10" t="s">
        <v>10</v>
      </c>
      <c r="D3" s="10" t="s">
        <v>11</v>
      </c>
      <c r="E3" s="8" t="s">
        <v>12</v>
      </c>
      <c r="F3" s="11">
        <v>44732</v>
      </c>
      <c r="G3" s="11">
        <v>44757</v>
      </c>
      <c r="H3" s="10">
        <v>25</v>
      </c>
      <c r="I3" s="10" t="s">
        <v>13</v>
      </c>
    </row>
    <row r="4" spans="1:9" x14ac:dyDescent="0.2">
      <c r="A4" s="8">
        <v>6602</v>
      </c>
      <c r="B4" s="8" t="s">
        <v>15</v>
      </c>
      <c r="C4" s="8" t="s">
        <v>10</v>
      </c>
      <c r="D4" s="8" t="s">
        <v>11</v>
      </c>
      <c r="E4" s="8" t="s">
        <v>12</v>
      </c>
      <c r="F4" s="9">
        <v>44736</v>
      </c>
      <c r="G4" s="9">
        <v>44766</v>
      </c>
      <c r="H4" s="8">
        <v>30</v>
      </c>
      <c r="I4" s="8" t="s">
        <v>13</v>
      </c>
    </row>
    <row r="5" spans="1:9" x14ac:dyDescent="0.2">
      <c r="A5" s="10">
        <v>8044</v>
      </c>
      <c r="B5" s="10" t="s">
        <v>16</v>
      </c>
      <c r="C5" s="10" t="s">
        <v>10</v>
      </c>
      <c r="D5" s="10" t="s">
        <v>11</v>
      </c>
      <c r="E5" s="8" t="s">
        <v>12</v>
      </c>
      <c r="F5" s="11">
        <v>44736</v>
      </c>
      <c r="G5" s="11">
        <v>44766</v>
      </c>
      <c r="H5" s="10">
        <v>30</v>
      </c>
      <c r="I5" s="10" t="s">
        <v>13</v>
      </c>
    </row>
    <row r="6" spans="1:9" x14ac:dyDescent="0.2">
      <c r="A6" s="8">
        <v>6590</v>
      </c>
      <c r="B6" s="8" t="s">
        <v>17</v>
      </c>
      <c r="C6" s="8" t="s">
        <v>10</v>
      </c>
      <c r="D6" s="8" t="s">
        <v>18</v>
      </c>
      <c r="E6" s="8" t="s">
        <v>12</v>
      </c>
      <c r="F6" s="9">
        <v>44746</v>
      </c>
      <c r="G6" s="9">
        <v>44778</v>
      </c>
      <c r="H6" s="8">
        <v>30</v>
      </c>
      <c r="I6" s="8" t="s">
        <v>13</v>
      </c>
    </row>
    <row r="7" spans="1:9" x14ac:dyDescent="0.2">
      <c r="A7" s="10">
        <v>5264</v>
      </c>
      <c r="B7" s="10" t="s">
        <v>19</v>
      </c>
      <c r="C7" s="10" t="s">
        <v>10</v>
      </c>
      <c r="D7" s="10" t="s">
        <v>11</v>
      </c>
      <c r="E7" s="8" t="s">
        <v>12</v>
      </c>
      <c r="F7" s="11">
        <v>44758</v>
      </c>
      <c r="G7" s="11">
        <v>44792</v>
      </c>
      <c r="H7" s="10">
        <v>25</v>
      </c>
      <c r="I7" s="10" t="s">
        <v>13</v>
      </c>
    </row>
    <row r="8" spans="1:9" x14ac:dyDescent="0.2">
      <c r="A8" s="8">
        <v>9674</v>
      </c>
      <c r="B8" s="8" t="s">
        <v>20</v>
      </c>
      <c r="C8" s="8" t="s">
        <v>10</v>
      </c>
      <c r="D8" s="8" t="s">
        <v>11</v>
      </c>
      <c r="E8" s="8" t="s">
        <v>12</v>
      </c>
      <c r="F8" s="9">
        <v>44758</v>
      </c>
      <c r="G8" s="9">
        <v>44792</v>
      </c>
      <c r="H8" s="8">
        <v>30</v>
      </c>
      <c r="I8" s="8" t="s">
        <v>13</v>
      </c>
    </row>
    <row r="9" spans="1:9" x14ac:dyDescent="0.2">
      <c r="A9" s="10">
        <v>4801</v>
      </c>
      <c r="B9" s="10" t="s">
        <v>21</v>
      </c>
      <c r="C9" s="10" t="s">
        <v>10</v>
      </c>
      <c r="D9" s="10" t="s">
        <v>22</v>
      </c>
      <c r="E9" s="10" t="s">
        <v>23</v>
      </c>
      <c r="F9" s="11">
        <v>44760</v>
      </c>
      <c r="G9" s="11">
        <v>44806</v>
      </c>
      <c r="H9" s="10">
        <v>45</v>
      </c>
      <c r="I9" s="10" t="s">
        <v>13</v>
      </c>
    </row>
    <row r="10" spans="1:9" x14ac:dyDescent="0.2">
      <c r="A10" s="8">
        <v>5903</v>
      </c>
      <c r="B10" s="8" t="s">
        <v>24</v>
      </c>
      <c r="C10" s="8" t="s">
        <v>10</v>
      </c>
      <c r="D10" s="8" t="s">
        <v>11</v>
      </c>
      <c r="E10" s="8" t="s">
        <v>12</v>
      </c>
      <c r="F10" s="9">
        <v>44760</v>
      </c>
      <c r="G10" s="9">
        <v>44792</v>
      </c>
      <c r="H10" s="8">
        <v>25</v>
      </c>
      <c r="I10" s="8" t="s">
        <v>13</v>
      </c>
    </row>
    <row r="11" spans="1:9" x14ac:dyDescent="0.2">
      <c r="A11" s="10">
        <v>6217</v>
      </c>
      <c r="B11" s="10" t="s">
        <v>25</v>
      </c>
      <c r="C11" s="10" t="s">
        <v>10</v>
      </c>
      <c r="D11" s="10" t="s">
        <v>26</v>
      </c>
      <c r="E11" s="8" t="s">
        <v>12</v>
      </c>
      <c r="F11" s="11">
        <v>44760</v>
      </c>
      <c r="G11" s="11">
        <v>44799</v>
      </c>
      <c r="H11" s="10">
        <v>30</v>
      </c>
      <c r="I11" s="10" t="s">
        <v>13</v>
      </c>
    </row>
    <row r="12" spans="1:9" x14ac:dyDescent="0.2">
      <c r="A12" s="8">
        <v>7610</v>
      </c>
      <c r="B12" s="8" t="s">
        <v>27</v>
      </c>
      <c r="C12" s="8" t="s">
        <v>10</v>
      </c>
      <c r="D12" s="8" t="s">
        <v>28</v>
      </c>
      <c r="E12" s="8" t="s">
        <v>12</v>
      </c>
      <c r="F12" s="9">
        <v>44760</v>
      </c>
      <c r="G12" s="9">
        <v>44797</v>
      </c>
      <c r="H12" s="8">
        <v>30</v>
      </c>
      <c r="I12" s="8" t="s">
        <v>13</v>
      </c>
    </row>
    <row r="13" spans="1:9" x14ac:dyDescent="0.2">
      <c r="A13" s="10">
        <v>8712</v>
      </c>
      <c r="B13" s="10" t="s">
        <v>29</v>
      </c>
      <c r="C13" s="10" t="s">
        <v>10</v>
      </c>
      <c r="D13" s="10" t="s">
        <v>11</v>
      </c>
      <c r="E13" s="8" t="s">
        <v>12</v>
      </c>
      <c r="F13" s="11">
        <v>44760</v>
      </c>
      <c r="G13" s="11">
        <v>44792</v>
      </c>
      <c r="H13" s="10">
        <v>25</v>
      </c>
      <c r="I13" s="10" t="s">
        <v>13</v>
      </c>
    </row>
    <row r="14" spans="1:9" x14ac:dyDescent="0.2">
      <c r="A14" s="8">
        <v>8746</v>
      </c>
      <c r="B14" s="8" t="s">
        <v>30</v>
      </c>
      <c r="C14" s="8" t="s">
        <v>10</v>
      </c>
      <c r="D14" s="8" t="s">
        <v>11</v>
      </c>
      <c r="E14" s="8" t="s">
        <v>12</v>
      </c>
      <c r="F14" s="9">
        <v>44760</v>
      </c>
      <c r="G14" s="9">
        <v>44792</v>
      </c>
      <c r="H14" s="8">
        <v>25</v>
      </c>
      <c r="I14" s="8" t="s">
        <v>13</v>
      </c>
    </row>
    <row r="15" spans="1:9" x14ac:dyDescent="0.2">
      <c r="A15" s="10">
        <v>8852</v>
      </c>
      <c r="B15" s="10" t="s">
        <v>31</v>
      </c>
      <c r="C15" s="10" t="s">
        <v>10</v>
      </c>
      <c r="D15" s="10" t="s">
        <v>11</v>
      </c>
      <c r="E15" s="8" t="s">
        <v>12</v>
      </c>
      <c r="F15" s="11">
        <v>44760</v>
      </c>
      <c r="G15" s="11">
        <v>44792</v>
      </c>
      <c r="H15" s="10">
        <v>25</v>
      </c>
      <c r="I15" s="10" t="s">
        <v>13</v>
      </c>
    </row>
    <row r="16" spans="1:9" x14ac:dyDescent="0.2">
      <c r="A16" s="8">
        <v>9529</v>
      </c>
      <c r="B16" s="8" t="s">
        <v>32</v>
      </c>
      <c r="C16" s="8" t="s">
        <v>10</v>
      </c>
      <c r="D16" s="8" t="s">
        <v>33</v>
      </c>
      <c r="E16" s="8" t="s">
        <v>12</v>
      </c>
      <c r="F16" s="9">
        <v>44760</v>
      </c>
      <c r="G16" s="9">
        <v>44785</v>
      </c>
      <c r="H16" s="8">
        <v>30</v>
      </c>
      <c r="I16" s="8" t="s">
        <v>13</v>
      </c>
    </row>
    <row r="17" spans="1:9" x14ac:dyDescent="0.2">
      <c r="A17" s="10">
        <v>9783</v>
      </c>
      <c r="B17" s="10" t="s">
        <v>34</v>
      </c>
      <c r="C17" s="10" t="s">
        <v>10</v>
      </c>
      <c r="D17" s="10" t="s">
        <v>11</v>
      </c>
      <c r="E17" s="8" t="s">
        <v>12</v>
      </c>
      <c r="F17" s="11">
        <v>44760</v>
      </c>
      <c r="G17" s="11">
        <v>44792</v>
      </c>
      <c r="H17" s="10">
        <v>20</v>
      </c>
      <c r="I17" s="10" t="s">
        <v>13</v>
      </c>
    </row>
    <row r="18" spans="1:9" x14ac:dyDescent="0.2">
      <c r="A18" s="8">
        <v>6749</v>
      </c>
      <c r="B18" s="8" t="s">
        <v>35</v>
      </c>
      <c r="C18" s="8" t="s">
        <v>10</v>
      </c>
      <c r="D18" s="8" t="s">
        <v>36</v>
      </c>
      <c r="E18" s="8" t="s">
        <v>12</v>
      </c>
      <c r="F18" s="9">
        <v>44764</v>
      </c>
      <c r="G18" s="9">
        <v>44806</v>
      </c>
      <c r="H18" s="8">
        <v>30</v>
      </c>
      <c r="I18" s="8" t="s">
        <v>13</v>
      </c>
    </row>
    <row r="19" spans="1:9" x14ac:dyDescent="0.2">
      <c r="A19" s="10">
        <v>4261</v>
      </c>
      <c r="B19" s="10" t="s">
        <v>37</v>
      </c>
      <c r="C19" s="10" t="s">
        <v>10</v>
      </c>
      <c r="D19" s="10" t="s">
        <v>38</v>
      </c>
      <c r="E19" s="10" t="s">
        <v>23</v>
      </c>
      <c r="F19" s="11">
        <v>44774</v>
      </c>
      <c r="G19" s="11">
        <v>44819</v>
      </c>
      <c r="H19" s="10">
        <v>35</v>
      </c>
      <c r="I19" s="10" t="s">
        <v>13</v>
      </c>
    </row>
    <row r="20" spans="1:9" x14ac:dyDescent="0.2">
      <c r="A20" s="8">
        <v>9552</v>
      </c>
      <c r="B20" s="8" t="s">
        <v>39</v>
      </c>
      <c r="C20" s="8" t="s">
        <v>10</v>
      </c>
      <c r="D20" s="8" t="s">
        <v>40</v>
      </c>
      <c r="E20" s="10" t="s">
        <v>23</v>
      </c>
      <c r="F20" s="9">
        <v>44774</v>
      </c>
      <c r="G20" s="9">
        <v>44799</v>
      </c>
      <c r="H20" s="8">
        <v>20</v>
      </c>
      <c r="I20" s="8" t="s">
        <v>13</v>
      </c>
    </row>
    <row r="21" spans="1:9" x14ac:dyDescent="0.2">
      <c r="A21" s="10">
        <v>10504</v>
      </c>
      <c r="B21" s="10" t="s">
        <v>41</v>
      </c>
      <c r="C21" s="10" t="s">
        <v>10</v>
      </c>
      <c r="D21" s="10" t="s">
        <v>42</v>
      </c>
      <c r="E21" s="8" t="s">
        <v>43</v>
      </c>
      <c r="F21" s="11">
        <v>44774</v>
      </c>
      <c r="G21" s="11">
        <v>44799</v>
      </c>
      <c r="H21" s="10">
        <v>20</v>
      </c>
      <c r="I21" s="10" t="s">
        <v>13</v>
      </c>
    </row>
    <row r="22" spans="1:9" x14ac:dyDescent="0.2">
      <c r="A22" s="8">
        <v>10641</v>
      </c>
      <c r="B22" s="8" t="s">
        <v>44</v>
      </c>
      <c r="C22" s="8" t="s">
        <v>10</v>
      </c>
      <c r="D22" s="8" t="s">
        <v>45</v>
      </c>
      <c r="E22" s="10" t="s">
        <v>23</v>
      </c>
      <c r="F22" s="9">
        <v>44774</v>
      </c>
      <c r="G22" s="9">
        <v>44803</v>
      </c>
      <c r="H22" s="8">
        <v>30</v>
      </c>
      <c r="I22" s="8" t="s">
        <v>13</v>
      </c>
    </row>
    <row r="23" spans="1:9" x14ac:dyDescent="0.2">
      <c r="A23" s="10">
        <v>6390</v>
      </c>
      <c r="B23" s="10" t="s">
        <v>46</v>
      </c>
      <c r="C23" s="10" t="s">
        <v>10</v>
      </c>
      <c r="D23" s="10" t="s">
        <v>33</v>
      </c>
      <c r="E23" s="8" t="s">
        <v>12</v>
      </c>
      <c r="F23" s="11">
        <v>44788</v>
      </c>
      <c r="G23" s="11">
        <v>44816</v>
      </c>
      <c r="H23" s="10">
        <v>20</v>
      </c>
      <c r="I23" s="10" t="s">
        <v>13</v>
      </c>
    </row>
    <row r="24" spans="1:9" x14ac:dyDescent="0.2">
      <c r="A24" s="8">
        <v>7824</v>
      </c>
      <c r="B24" s="8" t="s">
        <v>47</v>
      </c>
      <c r="C24" s="8" t="s">
        <v>10</v>
      </c>
      <c r="D24" s="8" t="s">
        <v>48</v>
      </c>
      <c r="E24" s="8" t="s">
        <v>12</v>
      </c>
      <c r="F24" s="9">
        <v>44788</v>
      </c>
      <c r="G24" s="9">
        <v>44816</v>
      </c>
      <c r="H24" s="8">
        <v>20</v>
      </c>
      <c r="I24" s="8" t="s">
        <v>13</v>
      </c>
    </row>
    <row r="25" spans="1:9" x14ac:dyDescent="0.2">
      <c r="A25" s="10">
        <v>9591</v>
      </c>
      <c r="B25" s="10" t="s">
        <v>49</v>
      </c>
      <c r="C25" s="10" t="s">
        <v>10</v>
      </c>
      <c r="D25" s="10" t="s">
        <v>48</v>
      </c>
      <c r="E25" s="8" t="s">
        <v>12</v>
      </c>
      <c r="F25" s="11">
        <v>44788</v>
      </c>
      <c r="G25" s="11">
        <v>44816</v>
      </c>
      <c r="H25" s="10">
        <v>29</v>
      </c>
      <c r="I25" s="10" t="s">
        <v>13</v>
      </c>
    </row>
    <row r="26" spans="1:9" x14ac:dyDescent="0.2">
      <c r="A26" s="8">
        <v>9914</v>
      </c>
      <c r="B26" s="8" t="s">
        <v>50</v>
      </c>
      <c r="C26" s="8" t="s">
        <v>10</v>
      </c>
      <c r="D26" s="8" t="s">
        <v>33</v>
      </c>
      <c r="E26" s="8" t="s">
        <v>12</v>
      </c>
      <c r="F26" s="9">
        <v>44788</v>
      </c>
      <c r="G26" s="9">
        <v>44816</v>
      </c>
      <c r="H26" s="8">
        <v>20</v>
      </c>
      <c r="I26" s="8" t="s">
        <v>13</v>
      </c>
    </row>
    <row r="27" spans="1:9" x14ac:dyDescent="0.2">
      <c r="A27" s="10">
        <v>1320</v>
      </c>
      <c r="B27" s="10" t="s">
        <v>51</v>
      </c>
      <c r="C27" s="10" t="s">
        <v>10</v>
      </c>
      <c r="D27" s="10" t="s">
        <v>11</v>
      </c>
      <c r="E27" s="8" t="s">
        <v>12</v>
      </c>
      <c r="F27" s="11">
        <v>44793</v>
      </c>
      <c r="G27" s="11">
        <v>44821</v>
      </c>
      <c r="H27" s="10">
        <v>30</v>
      </c>
      <c r="I27" s="10" t="s">
        <v>13</v>
      </c>
    </row>
    <row r="28" spans="1:9" x14ac:dyDescent="0.2">
      <c r="A28" s="8">
        <v>5526</v>
      </c>
      <c r="B28" s="8" t="s">
        <v>52</v>
      </c>
      <c r="C28" s="8" t="s">
        <v>10</v>
      </c>
      <c r="D28" s="8" t="s">
        <v>11</v>
      </c>
      <c r="E28" s="8" t="s">
        <v>12</v>
      </c>
      <c r="F28" s="9">
        <v>44794</v>
      </c>
      <c r="G28" s="9">
        <v>44821</v>
      </c>
      <c r="H28" s="8">
        <v>25</v>
      </c>
      <c r="I28" s="8" t="s">
        <v>13</v>
      </c>
    </row>
    <row r="29" spans="1:9" x14ac:dyDescent="0.2">
      <c r="A29" s="10">
        <v>6036</v>
      </c>
      <c r="B29" s="10" t="s">
        <v>53</v>
      </c>
      <c r="C29" s="10" t="s">
        <v>10</v>
      </c>
      <c r="D29" s="10" t="s">
        <v>11</v>
      </c>
      <c r="E29" s="8" t="s">
        <v>12</v>
      </c>
      <c r="F29" s="11">
        <v>44794</v>
      </c>
      <c r="G29" s="11">
        <v>44822</v>
      </c>
      <c r="H29" s="10">
        <v>28</v>
      </c>
      <c r="I29" s="10" t="s">
        <v>13</v>
      </c>
    </row>
    <row r="30" spans="1:9" x14ac:dyDescent="0.2">
      <c r="A30" s="8">
        <v>7782</v>
      </c>
      <c r="B30" s="8" t="s">
        <v>54</v>
      </c>
      <c r="C30" s="8" t="s">
        <v>10</v>
      </c>
      <c r="D30" s="8" t="s">
        <v>11</v>
      </c>
      <c r="E30" s="8" t="s">
        <v>12</v>
      </c>
      <c r="F30" s="9">
        <v>44794</v>
      </c>
      <c r="G30" s="9">
        <v>44821</v>
      </c>
      <c r="H30" s="8">
        <v>28</v>
      </c>
      <c r="I30" s="8" t="s">
        <v>13</v>
      </c>
    </row>
    <row r="31" spans="1:9" x14ac:dyDescent="0.2">
      <c r="A31" s="10">
        <v>9843</v>
      </c>
      <c r="B31" s="10" t="s">
        <v>55</v>
      </c>
      <c r="C31" s="10" t="s">
        <v>10</v>
      </c>
      <c r="D31" s="10" t="s">
        <v>11</v>
      </c>
      <c r="E31" s="8" t="s">
        <v>12</v>
      </c>
      <c r="F31" s="11">
        <v>44794</v>
      </c>
      <c r="G31" s="11">
        <v>44822</v>
      </c>
      <c r="H31" s="10">
        <v>28</v>
      </c>
      <c r="I31" s="10" t="s">
        <v>13</v>
      </c>
    </row>
    <row r="32" spans="1:9" x14ac:dyDescent="0.2">
      <c r="A32" s="8">
        <v>9697</v>
      </c>
      <c r="B32" s="8" t="s">
        <v>56</v>
      </c>
      <c r="C32" s="8" t="s">
        <v>10</v>
      </c>
      <c r="D32" s="8" t="s">
        <v>11</v>
      </c>
      <c r="E32" s="8" t="s">
        <v>12</v>
      </c>
      <c r="F32" s="9">
        <v>44795</v>
      </c>
      <c r="G32" s="9">
        <v>44820</v>
      </c>
      <c r="H32" s="8">
        <v>20</v>
      </c>
      <c r="I32" s="8" t="s">
        <v>13</v>
      </c>
    </row>
    <row r="33" spans="1:9" x14ac:dyDescent="0.2">
      <c r="A33" s="10">
        <v>3581</v>
      </c>
      <c r="B33" s="10" t="s">
        <v>57</v>
      </c>
      <c r="C33" s="10" t="s">
        <v>10</v>
      </c>
      <c r="D33" s="10" t="s">
        <v>58</v>
      </c>
      <c r="E33" s="8" t="s">
        <v>43</v>
      </c>
      <c r="F33" s="11">
        <v>44805</v>
      </c>
      <c r="G33" s="11">
        <v>44832</v>
      </c>
      <c r="H33" s="10">
        <v>21</v>
      </c>
      <c r="I33" s="10" t="s">
        <v>13</v>
      </c>
    </row>
    <row r="34" spans="1:9" x14ac:dyDescent="0.2">
      <c r="A34" s="8">
        <v>11014</v>
      </c>
      <c r="B34" s="8" t="s">
        <v>59</v>
      </c>
      <c r="C34" s="8" t="s">
        <v>10</v>
      </c>
      <c r="D34" s="8" t="s">
        <v>58</v>
      </c>
      <c r="E34" s="8" t="s">
        <v>43</v>
      </c>
      <c r="F34" s="9">
        <v>44805</v>
      </c>
      <c r="G34" s="9">
        <v>44832</v>
      </c>
      <c r="H34" s="8">
        <v>27</v>
      </c>
      <c r="I34" s="8" t="s">
        <v>13</v>
      </c>
    </row>
    <row r="35" spans="1:9" x14ac:dyDescent="0.2">
      <c r="A35" s="10">
        <v>11158</v>
      </c>
      <c r="B35" s="10" t="s">
        <v>60</v>
      </c>
      <c r="C35" s="10" t="s">
        <v>10</v>
      </c>
      <c r="D35" s="10" t="s">
        <v>58</v>
      </c>
      <c r="E35" s="8" t="s">
        <v>43</v>
      </c>
      <c r="F35" s="11">
        <v>44805</v>
      </c>
      <c r="G35" s="11">
        <v>44832</v>
      </c>
      <c r="H35" s="10">
        <v>20</v>
      </c>
      <c r="I35" s="10" t="s">
        <v>13</v>
      </c>
    </row>
    <row r="36" spans="1:9" x14ac:dyDescent="0.2">
      <c r="A36" s="8">
        <v>11065</v>
      </c>
      <c r="B36" s="8" t="s">
        <v>61</v>
      </c>
      <c r="C36" s="8" t="s">
        <v>10</v>
      </c>
      <c r="D36" s="8" t="s">
        <v>58</v>
      </c>
      <c r="E36" s="8" t="s">
        <v>43</v>
      </c>
      <c r="F36" s="9">
        <v>44809</v>
      </c>
      <c r="G36" s="9">
        <v>44832</v>
      </c>
      <c r="H36" s="8">
        <v>20</v>
      </c>
      <c r="I36" s="8" t="s">
        <v>13</v>
      </c>
    </row>
    <row r="37" spans="1:9" x14ac:dyDescent="0.2">
      <c r="A37" s="10">
        <v>11310</v>
      </c>
      <c r="B37" s="10" t="s">
        <v>63</v>
      </c>
      <c r="C37" s="10" t="s">
        <v>10</v>
      </c>
      <c r="D37" s="10" t="s">
        <v>58</v>
      </c>
      <c r="E37" s="8" t="s">
        <v>43</v>
      </c>
      <c r="F37" s="11">
        <v>44825</v>
      </c>
      <c r="G37" s="11">
        <v>44852</v>
      </c>
      <c r="H37" s="10">
        <v>28</v>
      </c>
      <c r="I37" s="10" t="s">
        <v>13</v>
      </c>
    </row>
    <row r="38" spans="1:9" x14ac:dyDescent="0.2">
      <c r="A38" s="8">
        <v>11446</v>
      </c>
      <c r="B38" s="8" t="s">
        <v>24</v>
      </c>
      <c r="C38" s="8" t="s">
        <v>64</v>
      </c>
      <c r="D38" s="8" t="s">
        <v>65</v>
      </c>
      <c r="E38" s="10" t="s">
        <v>23</v>
      </c>
      <c r="F38" s="9">
        <v>44830</v>
      </c>
      <c r="G38" s="9">
        <v>44858</v>
      </c>
      <c r="H38" s="8">
        <v>20</v>
      </c>
      <c r="I38" s="8" t="s">
        <v>13</v>
      </c>
    </row>
    <row r="39" spans="1:9" x14ac:dyDescent="0.2">
      <c r="A39" s="10">
        <v>15321</v>
      </c>
      <c r="B39" s="10" t="s">
        <v>66</v>
      </c>
      <c r="C39" s="10" t="s">
        <v>64</v>
      </c>
      <c r="D39" s="10" t="s">
        <v>67</v>
      </c>
      <c r="E39" s="8" t="s">
        <v>12</v>
      </c>
      <c r="F39" s="11">
        <v>45075</v>
      </c>
      <c r="G39" s="11">
        <v>45100</v>
      </c>
      <c r="H39" s="10">
        <v>20</v>
      </c>
      <c r="I39" s="10" t="s">
        <v>13</v>
      </c>
    </row>
    <row r="40" spans="1:9" x14ac:dyDescent="0.2">
      <c r="A40" s="8">
        <v>16619</v>
      </c>
      <c r="B40" s="8" t="s">
        <v>68</v>
      </c>
      <c r="C40" s="8" t="s">
        <v>64</v>
      </c>
      <c r="D40" s="8" t="s">
        <v>48</v>
      </c>
      <c r="E40" s="8" t="s">
        <v>12</v>
      </c>
      <c r="F40" s="9">
        <v>45089</v>
      </c>
      <c r="G40" s="9">
        <v>45121</v>
      </c>
      <c r="H40" s="8">
        <v>20</v>
      </c>
      <c r="I40" s="8" t="s">
        <v>13</v>
      </c>
    </row>
    <row r="41" spans="1:9" x14ac:dyDescent="0.2">
      <c r="A41" s="10">
        <v>16623</v>
      </c>
      <c r="B41" s="10" t="s">
        <v>39</v>
      </c>
      <c r="C41" s="10" t="s">
        <v>64</v>
      </c>
      <c r="D41" s="10" t="s">
        <v>48</v>
      </c>
      <c r="E41" s="8" t="s">
        <v>12</v>
      </c>
      <c r="F41" s="11">
        <v>45089</v>
      </c>
      <c r="G41" s="11">
        <v>45121</v>
      </c>
      <c r="H41" s="10">
        <v>20</v>
      </c>
      <c r="I41" s="10" t="s">
        <v>13</v>
      </c>
    </row>
    <row r="42" spans="1:9" x14ac:dyDescent="0.2">
      <c r="A42" s="8">
        <v>16984</v>
      </c>
      <c r="B42" s="8" t="s">
        <v>69</v>
      </c>
      <c r="C42" s="8" t="s">
        <v>10</v>
      </c>
      <c r="D42" s="8" t="s">
        <v>48</v>
      </c>
      <c r="E42" s="8" t="s">
        <v>12</v>
      </c>
      <c r="F42" s="9">
        <v>45089</v>
      </c>
      <c r="G42" s="9">
        <v>45121</v>
      </c>
      <c r="H42" s="8">
        <v>20</v>
      </c>
      <c r="I42" s="8" t="s">
        <v>13</v>
      </c>
    </row>
    <row r="43" spans="1:9" x14ac:dyDescent="0.2">
      <c r="A43" s="10">
        <v>17030</v>
      </c>
      <c r="B43" s="10" t="s">
        <v>70</v>
      </c>
      <c r="C43" s="10" t="s">
        <v>10</v>
      </c>
      <c r="D43" s="10" t="s">
        <v>48</v>
      </c>
      <c r="E43" s="8" t="s">
        <v>12</v>
      </c>
      <c r="F43" s="11">
        <v>45089</v>
      </c>
      <c r="G43" s="11">
        <v>45121</v>
      </c>
      <c r="H43" s="10">
        <v>20</v>
      </c>
      <c r="I43" s="10" t="s">
        <v>13</v>
      </c>
    </row>
    <row r="44" spans="1:9" x14ac:dyDescent="0.2">
      <c r="A44" s="8">
        <v>14365</v>
      </c>
      <c r="B44" s="8" t="s">
        <v>46</v>
      </c>
      <c r="C44" s="8" t="s">
        <v>10</v>
      </c>
      <c r="D44" s="8" t="s">
        <v>11</v>
      </c>
      <c r="E44" s="8" t="s">
        <v>12</v>
      </c>
      <c r="F44" s="9">
        <v>45110</v>
      </c>
      <c r="G44" s="9">
        <v>45135</v>
      </c>
      <c r="H44" s="8">
        <v>20</v>
      </c>
      <c r="I44" s="8" t="s">
        <v>13</v>
      </c>
    </row>
    <row r="45" spans="1:9" x14ac:dyDescent="0.2">
      <c r="A45" s="10">
        <v>14647</v>
      </c>
      <c r="B45" s="10" t="s">
        <v>71</v>
      </c>
      <c r="C45" s="10" t="s">
        <v>10</v>
      </c>
      <c r="D45" s="10" t="s">
        <v>11</v>
      </c>
      <c r="E45" s="8" t="s">
        <v>12</v>
      </c>
      <c r="F45" s="11">
        <v>45110</v>
      </c>
      <c r="G45" s="11">
        <v>45138</v>
      </c>
      <c r="H45" s="10">
        <v>29</v>
      </c>
      <c r="I45" s="10" t="s">
        <v>13</v>
      </c>
    </row>
    <row r="46" spans="1:9" x14ac:dyDescent="0.2">
      <c r="A46" s="8">
        <v>16538</v>
      </c>
      <c r="B46" s="8" t="s">
        <v>72</v>
      </c>
      <c r="C46" s="8" t="s">
        <v>10</v>
      </c>
      <c r="D46" s="8" t="s">
        <v>73</v>
      </c>
      <c r="E46" s="8" t="s">
        <v>12</v>
      </c>
      <c r="F46" s="9">
        <v>45110</v>
      </c>
      <c r="G46" s="9">
        <v>45135</v>
      </c>
      <c r="H46" s="8">
        <v>26</v>
      </c>
      <c r="I46" s="8" t="s">
        <v>13</v>
      </c>
    </row>
    <row r="47" spans="1:9" x14ac:dyDescent="0.2">
      <c r="A47" s="10">
        <v>16798</v>
      </c>
      <c r="B47" s="10" t="s">
        <v>74</v>
      </c>
      <c r="C47" s="10" t="s">
        <v>10</v>
      </c>
      <c r="D47" s="10" t="s">
        <v>11</v>
      </c>
      <c r="E47" s="8" t="s">
        <v>12</v>
      </c>
      <c r="F47" s="11">
        <v>45110</v>
      </c>
      <c r="G47" s="11">
        <v>45135</v>
      </c>
      <c r="H47" s="10">
        <v>26</v>
      </c>
      <c r="I47" s="10" t="s">
        <v>13</v>
      </c>
    </row>
    <row r="48" spans="1:9" x14ac:dyDescent="0.2">
      <c r="A48" s="8">
        <v>17026</v>
      </c>
      <c r="B48" s="8" t="s">
        <v>75</v>
      </c>
      <c r="C48" s="8" t="s">
        <v>10</v>
      </c>
      <c r="D48" s="8" t="s">
        <v>11</v>
      </c>
      <c r="E48" s="8" t="s">
        <v>12</v>
      </c>
      <c r="F48" s="9">
        <v>45110</v>
      </c>
      <c r="G48" s="9">
        <v>45135</v>
      </c>
      <c r="H48" s="8">
        <v>20</v>
      </c>
      <c r="I48" s="8" t="s">
        <v>13</v>
      </c>
    </row>
    <row r="49" spans="1:9" x14ac:dyDescent="0.2">
      <c r="A49" s="10">
        <v>17603</v>
      </c>
      <c r="B49" s="10" t="s">
        <v>76</v>
      </c>
      <c r="C49" s="10" t="s">
        <v>10</v>
      </c>
      <c r="D49" s="10" t="s">
        <v>67</v>
      </c>
      <c r="E49" s="8" t="s">
        <v>12</v>
      </c>
      <c r="F49" s="11">
        <v>45110</v>
      </c>
      <c r="G49" s="11">
        <v>45135</v>
      </c>
      <c r="H49" s="10">
        <v>20</v>
      </c>
      <c r="I49" s="10" t="s">
        <v>13</v>
      </c>
    </row>
    <row r="50" spans="1:9" x14ac:dyDescent="0.2">
      <c r="A50" s="8">
        <v>17760</v>
      </c>
      <c r="B50" s="8" t="s">
        <v>24</v>
      </c>
      <c r="C50" s="8" t="s">
        <v>10</v>
      </c>
      <c r="D50" s="8" t="s">
        <v>77</v>
      </c>
      <c r="E50" s="8" t="s">
        <v>12</v>
      </c>
      <c r="F50" s="9">
        <v>45110</v>
      </c>
      <c r="G50" s="9">
        <v>45135</v>
      </c>
      <c r="H50" s="8">
        <v>20</v>
      </c>
      <c r="I50" s="8" t="s">
        <v>13</v>
      </c>
    </row>
    <row r="51" spans="1:9" x14ac:dyDescent="0.2">
      <c r="A51" s="10">
        <v>17968</v>
      </c>
      <c r="B51" s="10" t="s">
        <v>54</v>
      </c>
      <c r="C51" s="10" t="s">
        <v>10</v>
      </c>
      <c r="D51" s="10" t="s">
        <v>11</v>
      </c>
      <c r="E51" s="8" t="s">
        <v>12</v>
      </c>
      <c r="F51" s="11">
        <v>45110</v>
      </c>
      <c r="G51" s="11">
        <v>45135</v>
      </c>
      <c r="H51" s="10">
        <v>20</v>
      </c>
      <c r="I51" s="10" t="s">
        <v>13</v>
      </c>
    </row>
    <row r="52" spans="1:9" x14ac:dyDescent="0.2">
      <c r="A52" s="8">
        <v>18416</v>
      </c>
      <c r="B52" s="8" t="s">
        <v>78</v>
      </c>
      <c r="C52" s="8" t="s">
        <v>10</v>
      </c>
      <c r="D52" s="8" t="s">
        <v>79</v>
      </c>
      <c r="E52" s="8" t="s">
        <v>12</v>
      </c>
      <c r="F52" s="9">
        <v>45113</v>
      </c>
      <c r="G52" s="9">
        <v>45135</v>
      </c>
      <c r="H52" s="8">
        <v>17</v>
      </c>
      <c r="I52" s="8" t="s">
        <v>13</v>
      </c>
    </row>
    <row r="53" spans="1:9" x14ac:dyDescent="0.2">
      <c r="A53" s="10">
        <v>17582</v>
      </c>
      <c r="B53" s="10" t="s">
        <v>80</v>
      </c>
      <c r="C53" s="10" t="s">
        <v>10</v>
      </c>
      <c r="D53" s="10" t="s">
        <v>40</v>
      </c>
      <c r="E53" s="10" t="s">
        <v>23</v>
      </c>
      <c r="F53" s="11">
        <v>45117</v>
      </c>
      <c r="G53" s="11">
        <v>45142</v>
      </c>
      <c r="H53" s="10">
        <v>20</v>
      </c>
      <c r="I53" s="10" t="s">
        <v>13</v>
      </c>
    </row>
    <row r="54" spans="1:9" x14ac:dyDescent="0.2">
      <c r="A54" s="8">
        <v>18494</v>
      </c>
      <c r="B54" s="8" t="s">
        <v>17</v>
      </c>
      <c r="C54" s="8" t="s">
        <v>10</v>
      </c>
      <c r="D54" s="8" t="s">
        <v>33</v>
      </c>
      <c r="E54" s="8" t="s">
        <v>12</v>
      </c>
      <c r="F54" s="9">
        <v>45117</v>
      </c>
      <c r="G54" s="9">
        <v>45142</v>
      </c>
      <c r="H54" s="8">
        <v>30</v>
      </c>
      <c r="I54" s="8" t="s">
        <v>13</v>
      </c>
    </row>
    <row r="55" spans="1:9" x14ac:dyDescent="0.2">
      <c r="A55" s="10">
        <v>18647</v>
      </c>
      <c r="B55" s="10" t="s">
        <v>81</v>
      </c>
      <c r="C55" s="10" t="s">
        <v>10</v>
      </c>
      <c r="D55" s="10" t="s">
        <v>82</v>
      </c>
      <c r="E55" s="8" t="s">
        <v>12</v>
      </c>
      <c r="F55" s="11">
        <v>45117</v>
      </c>
      <c r="G55" s="11">
        <v>45135</v>
      </c>
      <c r="H55" s="10">
        <v>15</v>
      </c>
      <c r="I55" s="10" t="s">
        <v>13</v>
      </c>
    </row>
    <row r="56" spans="1:9" x14ac:dyDescent="0.2">
      <c r="A56" s="8">
        <v>19367</v>
      </c>
      <c r="B56" s="8" t="s">
        <v>83</v>
      </c>
      <c r="C56" s="8" t="s">
        <v>10</v>
      </c>
      <c r="D56" s="8" t="s">
        <v>84</v>
      </c>
      <c r="E56" s="8" t="s">
        <v>12</v>
      </c>
      <c r="F56" s="9">
        <v>45117</v>
      </c>
      <c r="G56" s="9">
        <v>45147</v>
      </c>
      <c r="H56" s="8">
        <v>20</v>
      </c>
      <c r="I56" s="8" t="s">
        <v>13</v>
      </c>
    </row>
    <row r="57" spans="1:9" x14ac:dyDescent="0.2">
      <c r="A57" s="10">
        <v>14873</v>
      </c>
      <c r="B57" s="10" t="s">
        <v>85</v>
      </c>
      <c r="C57" s="10" t="s">
        <v>10</v>
      </c>
      <c r="D57" s="10" t="s">
        <v>48</v>
      </c>
      <c r="E57" s="8" t="s">
        <v>12</v>
      </c>
      <c r="F57" s="11">
        <v>45124</v>
      </c>
      <c r="G57" s="11">
        <v>45149</v>
      </c>
      <c r="H57" s="10">
        <v>20</v>
      </c>
      <c r="I57" s="10" t="s">
        <v>13</v>
      </c>
    </row>
    <row r="58" spans="1:9" x14ac:dyDescent="0.2">
      <c r="A58" s="8">
        <v>16985</v>
      </c>
      <c r="B58" s="8" t="s">
        <v>59</v>
      </c>
      <c r="C58" s="8" t="s">
        <v>10</v>
      </c>
      <c r="D58" s="8" t="s">
        <v>86</v>
      </c>
      <c r="E58" s="8" t="s">
        <v>43</v>
      </c>
      <c r="F58" s="9">
        <v>45124</v>
      </c>
      <c r="G58" s="9">
        <v>45152</v>
      </c>
      <c r="H58" s="8">
        <v>20</v>
      </c>
      <c r="I58" s="8" t="s">
        <v>13</v>
      </c>
    </row>
    <row r="59" spans="1:9" x14ac:dyDescent="0.2">
      <c r="A59" s="10">
        <v>17149</v>
      </c>
      <c r="B59" s="10" t="s">
        <v>87</v>
      </c>
      <c r="C59" s="10" t="s">
        <v>10</v>
      </c>
      <c r="D59" s="10" t="s">
        <v>86</v>
      </c>
      <c r="E59" s="8" t="s">
        <v>43</v>
      </c>
      <c r="F59" s="11">
        <v>45124</v>
      </c>
      <c r="G59" s="11">
        <v>45152</v>
      </c>
      <c r="H59" s="10">
        <v>27</v>
      </c>
      <c r="I59" s="10" t="s">
        <v>13</v>
      </c>
    </row>
    <row r="60" spans="1:9" x14ac:dyDescent="0.2">
      <c r="A60" s="8">
        <v>17518</v>
      </c>
      <c r="B60" s="8" t="s">
        <v>88</v>
      </c>
      <c r="C60" s="8" t="s">
        <v>10</v>
      </c>
      <c r="D60" s="8" t="s">
        <v>86</v>
      </c>
      <c r="E60" s="8" t="s">
        <v>43</v>
      </c>
      <c r="F60" s="9">
        <v>45124</v>
      </c>
      <c r="G60" s="9">
        <v>45152</v>
      </c>
      <c r="H60" s="8">
        <v>20</v>
      </c>
      <c r="I60" s="8" t="s">
        <v>13</v>
      </c>
    </row>
    <row r="61" spans="1:9" x14ac:dyDescent="0.2">
      <c r="A61" s="10">
        <v>18390</v>
      </c>
      <c r="B61" s="10" t="s">
        <v>89</v>
      </c>
      <c r="C61" s="10" t="s">
        <v>10</v>
      </c>
      <c r="D61" s="10" t="s">
        <v>86</v>
      </c>
      <c r="E61" s="8" t="s">
        <v>43</v>
      </c>
      <c r="F61" s="11">
        <v>45124</v>
      </c>
      <c r="G61" s="11">
        <v>45152</v>
      </c>
      <c r="H61" s="10">
        <v>20</v>
      </c>
      <c r="I61" s="10" t="s">
        <v>13</v>
      </c>
    </row>
    <row r="62" spans="1:9" x14ac:dyDescent="0.2">
      <c r="A62" s="8">
        <v>3629</v>
      </c>
      <c r="B62" s="8" t="s">
        <v>90</v>
      </c>
      <c r="C62" s="8" t="s">
        <v>10</v>
      </c>
      <c r="D62" s="8" t="s">
        <v>67</v>
      </c>
      <c r="E62" s="8" t="s">
        <v>12</v>
      </c>
      <c r="F62" s="9">
        <v>45138</v>
      </c>
      <c r="G62" s="9">
        <v>45132</v>
      </c>
      <c r="H62" s="8">
        <v>20</v>
      </c>
      <c r="I62" s="8" t="s">
        <v>13</v>
      </c>
    </row>
    <row r="63" spans="1:9" x14ac:dyDescent="0.2">
      <c r="A63" s="10">
        <v>16213</v>
      </c>
      <c r="B63" s="10" t="s">
        <v>91</v>
      </c>
      <c r="C63" s="10" t="s">
        <v>10</v>
      </c>
      <c r="D63" s="10" t="s">
        <v>11</v>
      </c>
      <c r="E63" s="8" t="s">
        <v>12</v>
      </c>
      <c r="F63" s="11">
        <v>45138</v>
      </c>
      <c r="G63" s="11">
        <v>45163</v>
      </c>
      <c r="H63" s="10">
        <v>26</v>
      </c>
      <c r="I63" s="10" t="s">
        <v>13</v>
      </c>
    </row>
    <row r="64" spans="1:9" x14ac:dyDescent="0.2">
      <c r="A64" s="8">
        <v>16512</v>
      </c>
      <c r="B64" s="8" t="s">
        <v>92</v>
      </c>
      <c r="C64" s="8" t="s">
        <v>10</v>
      </c>
      <c r="D64" s="8" t="s">
        <v>67</v>
      </c>
      <c r="E64" s="8" t="s">
        <v>12</v>
      </c>
      <c r="F64" s="9">
        <v>45138</v>
      </c>
      <c r="G64" s="9">
        <v>45163</v>
      </c>
      <c r="H64" s="8">
        <v>20</v>
      </c>
      <c r="I64" s="8" t="s">
        <v>13</v>
      </c>
    </row>
    <row r="65" spans="1:9" x14ac:dyDescent="0.2">
      <c r="A65" s="10">
        <v>17461</v>
      </c>
      <c r="B65" s="10" t="s">
        <v>93</v>
      </c>
      <c r="C65" s="10" t="s">
        <v>10</v>
      </c>
      <c r="D65" s="10" t="s">
        <v>11</v>
      </c>
      <c r="E65" s="8" t="s">
        <v>12</v>
      </c>
      <c r="F65" s="11">
        <v>45138</v>
      </c>
      <c r="G65" s="11">
        <v>45163</v>
      </c>
      <c r="H65" s="10">
        <v>20</v>
      </c>
      <c r="I65" s="10" t="s">
        <v>13</v>
      </c>
    </row>
    <row r="66" spans="1:9" x14ac:dyDescent="0.2">
      <c r="A66" s="8">
        <v>19426</v>
      </c>
      <c r="B66" s="8" t="s">
        <v>94</v>
      </c>
      <c r="C66" s="8" t="s">
        <v>10</v>
      </c>
      <c r="D66" s="8" t="s">
        <v>11</v>
      </c>
      <c r="E66" s="8" t="s">
        <v>12</v>
      </c>
      <c r="F66" s="9">
        <v>45138</v>
      </c>
      <c r="G66" s="9">
        <v>45163</v>
      </c>
      <c r="H66" s="8">
        <v>26</v>
      </c>
      <c r="I66" s="8" t="s">
        <v>13</v>
      </c>
    </row>
    <row r="67" spans="1:9" x14ac:dyDescent="0.2">
      <c r="A67" s="10">
        <v>19880</v>
      </c>
      <c r="B67" s="10" t="s">
        <v>95</v>
      </c>
      <c r="C67" s="10" t="s">
        <v>10</v>
      </c>
      <c r="D67" s="10" t="s">
        <v>96</v>
      </c>
      <c r="E67" s="8" t="s">
        <v>12</v>
      </c>
      <c r="F67" s="11">
        <v>45138</v>
      </c>
      <c r="G67" s="11">
        <v>45163</v>
      </c>
      <c r="H67" s="10">
        <v>20</v>
      </c>
      <c r="I67" s="10" t="s">
        <v>13</v>
      </c>
    </row>
    <row r="68" spans="1:9" x14ac:dyDescent="0.2">
      <c r="A68" s="8">
        <v>20817</v>
      </c>
      <c r="B68" s="8" t="s">
        <v>97</v>
      </c>
      <c r="C68" s="8" t="s">
        <v>10</v>
      </c>
      <c r="D68" s="8" t="s">
        <v>67</v>
      </c>
      <c r="E68" s="8" t="s">
        <v>12</v>
      </c>
      <c r="F68" s="9">
        <v>45138</v>
      </c>
      <c r="G68" s="9">
        <v>45163</v>
      </c>
      <c r="H68" s="8">
        <v>20</v>
      </c>
      <c r="I68" s="8" t="s">
        <v>13</v>
      </c>
    </row>
    <row r="69" spans="1:9" x14ac:dyDescent="0.2">
      <c r="A69" s="10">
        <v>17663</v>
      </c>
      <c r="B69" s="10" t="s">
        <v>99</v>
      </c>
      <c r="C69" s="10" t="s">
        <v>10</v>
      </c>
      <c r="D69" s="10" t="s">
        <v>100</v>
      </c>
      <c r="E69" s="8" t="s">
        <v>43</v>
      </c>
      <c r="F69" s="11">
        <v>45139</v>
      </c>
      <c r="G69" s="11">
        <v>45166</v>
      </c>
      <c r="H69" s="10">
        <v>20</v>
      </c>
      <c r="I69" s="10" t="s">
        <v>13</v>
      </c>
    </row>
    <row r="70" spans="1:9" x14ac:dyDescent="0.2">
      <c r="A70" s="8">
        <v>17664</v>
      </c>
      <c r="B70" s="8" t="s">
        <v>101</v>
      </c>
      <c r="C70" s="8" t="s">
        <v>10</v>
      </c>
      <c r="D70" s="8" t="s">
        <v>100</v>
      </c>
      <c r="E70" s="8" t="s">
        <v>43</v>
      </c>
      <c r="F70" s="9">
        <v>45139</v>
      </c>
      <c r="G70" s="9">
        <v>45166</v>
      </c>
      <c r="H70" s="8">
        <v>20</v>
      </c>
      <c r="I70" s="8" t="s">
        <v>13</v>
      </c>
    </row>
    <row r="71" spans="1:9" x14ac:dyDescent="0.2">
      <c r="A71" s="10">
        <v>18447</v>
      </c>
      <c r="B71" s="10" t="s">
        <v>102</v>
      </c>
      <c r="C71" s="10" t="s">
        <v>10</v>
      </c>
      <c r="D71" s="10" t="s">
        <v>103</v>
      </c>
      <c r="E71" s="8" t="s">
        <v>12</v>
      </c>
      <c r="F71" s="11">
        <v>45139</v>
      </c>
      <c r="G71" s="11">
        <v>45169</v>
      </c>
      <c r="H71" s="10">
        <v>31</v>
      </c>
      <c r="I71" s="10" t="s">
        <v>13</v>
      </c>
    </row>
    <row r="72" spans="1:9" x14ac:dyDescent="0.2">
      <c r="A72" s="8">
        <v>20718</v>
      </c>
      <c r="B72" s="8" t="s">
        <v>56</v>
      </c>
      <c r="C72" s="8" t="s">
        <v>10</v>
      </c>
      <c r="D72" s="8" t="s">
        <v>100</v>
      </c>
      <c r="E72" s="8" t="s">
        <v>43</v>
      </c>
      <c r="F72" s="9">
        <v>45146</v>
      </c>
      <c r="G72" s="9">
        <v>45173</v>
      </c>
      <c r="H72" s="8">
        <v>20</v>
      </c>
      <c r="I72" s="8" t="s">
        <v>13</v>
      </c>
    </row>
    <row r="73" spans="1:9" x14ac:dyDescent="0.2">
      <c r="A73" s="10">
        <v>19620</v>
      </c>
      <c r="B73" s="10" t="s">
        <v>104</v>
      </c>
      <c r="C73" s="10" t="s">
        <v>10</v>
      </c>
      <c r="D73" s="10" t="s">
        <v>33</v>
      </c>
      <c r="E73" s="8" t="s">
        <v>12</v>
      </c>
      <c r="F73" s="11">
        <v>45152</v>
      </c>
      <c r="G73" s="11">
        <v>45180</v>
      </c>
      <c r="H73" s="10">
        <v>20</v>
      </c>
      <c r="I73" s="10" t="s">
        <v>13</v>
      </c>
    </row>
    <row r="74" spans="1:9" x14ac:dyDescent="0.2">
      <c r="A74" s="8">
        <v>20366</v>
      </c>
      <c r="B74" s="8" t="s">
        <v>105</v>
      </c>
      <c r="C74" s="8" t="s">
        <v>10</v>
      </c>
      <c r="D74" s="8" t="s">
        <v>58</v>
      </c>
      <c r="E74" s="8" t="s">
        <v>43</v>
      </c>
      <c r="F74" s="9">
        <v>45152</v>
      </c>
      <c r="G74" s="9">
        <v>45180</v>
      </c>
      <c r="H74" s="8">
        <v>19</v>
      </c>
      <c r="I74" s="8" t="s">
        <v>13</v>
      </c>
    </row>
    <row r="75" spans="1:9" x14ac:dyDescent="0.2">
      <c r="A75" s="10">
        <v>21289</v>
      </c>
      <c r="B75" s="10" t="s">
        <v>14</v>
      </c>
      <c r="C75" s="10" t="s">
        <v>10</v>
      </c>
      <c r="D75" s="10" t="s">
        <v>48</v>
      </c>
      <c r="E75" s="8" t="s">
        <v>12</v>
      </c>
      <c r="F75" s="11">
        <v>45152</v>
      </c>
      <c r="G75" s="11">
        <v>45180</v>
      </c>
      <c r="H75" s="10">
        <v>20</v>
      </c>
      <c r="I75" s="10" t="s">
        <v>13</v>
      </c>
    </row>
    <row r="76" spans="1:9" x14ac:dyDescent="0.2">
      <c r="A76" s="8">
        <v>14535</v>
      </c>
      <c r="B76" s="8" t="s">
        <v>106</v>
      </c>
      <c r="C76" s="8" t="s">
        <v>10</v>
      </c>
      <c r="D76" s="8" t="s">
        <v>11</v>
      </c>
      <c r="E76" s="8" t="s">
        <v>12</v>
      </c>
      <c r="F76" s="9">
        <v>45166</v>
      </c>
      <c r="G76" s="9">
        <v>45194</v>
      </c>
      <c r="H76" s="8">
        <v>20</v>
      </c>
      <c r="I76" s="8" t="s">
        <v>13</v>
      </c>
    </row>
    <row r="77" spans="1:9" x14ac:dyDescent="0.2">
      <c r="A77" s="10">
        <v>18665</v>
      </c>
      <c r="B77" s="10" t="s">
        <v>107</v>
      </c>
      <c r="C77" s="10" t="s">
        <v>64</v>
      </c>
      <c r="D77" s="10" t="s">
        <v>11</v>
      </c>
      <c r="E77" s="8" t="s">
        <v>12</v>
      </c>
      <c r="F77" s="11">
        <v>45166</v>
      </c>
      <c r="G77" s="11">
        <v>45194</v>
      </c>
      <c r="H77" s="10">
        <v>20</v>
      </c>
      <c r="I77" s="10" t="s">
        <v>13</v>
      </c>
    </row>
    <row r="78" spans="1:9" x14ac:dyDescent="0.2">
      <c r="A78" s="8">
        <v>21602</v>
      </c>
      <c r="B78" s="8" t="s">
        <v>108</v>
      </c>
      <c r="C78" s="8" t="s">
        <v>10</v>
      </c>
      <c r="D78" s="8" t="s">
        <v>11</v>
      </c>
      <c r="E78" s="8" t="s">
        <v>12</v>
      </c>
      <c r="F78" s="9">
        <v>45166</v>
      </c>
      <c r="G78" s="9">
        <v>45194</v>
      </c>
      <c r="H78" s="8">
        <v>20</v>
      </c>
      <c r="I78" s="8" t="s">
        <v>13</v>
      </c>
    </row>
    <row r="79" spans="1:9" x14ac:dyDescent="0.2">
      <c r="A79" s="10">
        <v>24330</v>
      </c>
      <c r="B79" s="10" t="s">
        <v>39</v>
      </c>
      <c r="C79" s="10" t="s">
        <v>109</v>
      </c>
      <c r="D79" s="10" t="s">
        <v>110</v>
      </c>
      <c r="E79" s="10" t="s">
        <v>23</v>
      </c>
      <c r="F79" s="11">
        <v>45334</v>
      </c>
      <c r="G79" s="11">
        <v>45362</v>
      </c>
      <c r="H79" s="10">
        <v>20</v>
      </c>
      <c r="I79" s="10" t="s">
        <v>13</v>
      </c>
    </row>
    <row r="80" spans="1:9" x14ac:dyDescent="0.2">
      <c r="A80" s="8">
        <v>27482</v>
      </c>
      <c r="B80" s="8" t="s">
        <v>111</v>
      </c>
      <c r="C80" s="8" t="s">
        <v>10</v>
      </c>
      <c r="D80" s="8" t="s">
        <v>11</v>
      </c>
      <c r="E80" s="8" t="s">
        <v>12</v>
      </c>
      <c r="F80" s="9">
        <v>45474</v>
      </c>
      <c r="G80" s="9">
        <v>45501</v>
      </c>
      <c r="H80" s="8">
        <v>28</v>
      </c>
      <c r="I80" s="8" t="s">
        <v>13</v>
      </c>
    </row>
    <row r="81" spans="1:9" x14ac:dyDescent="0.2">
      <c r="A81" s="10">
        <v>29026</v>
      </c>
      <c r="B81" s="10" t="s">
        <v>93</v>
      </c>
      <c r="C81" s="10" t="s">
        <v>10</v>
      </c>
      <c r="D81" s="10" t="s">
        <v>11</v>
      </c>
      <c r="E81" s="8" t="s">
        <v>12</v>
      </c>
      <c r="F81" s="11">
        <v>45474</v>
      </c>
      <c r="G81" s="11">
        <v>45501</v>
      </c>
      <c r="H81" s="10">
        <v>20</v>
      </c>
      <c r="I81" s="10" t="s">
        <v>13</v>
      </c>
    </row>
    <row r="82" spans="1:9" x14ac:dyDescent="0.2">
      <c r="A82" s="8">
        <v>31708</v>
      </c>
      <c r="B82" s="8" t="s">
        <v>112</v>
      </c>
      <c r="C82" s="8" t="s">
        <v>10</v>
      </c>
      <c r="D82" s="8" t="s">
        <v>86</v>
      </c>
      <c r="E82" s="8" t="s">
        <v>43</v>
      </c>
      <c r="F82" s="9">
        <v>45519</v>
      </c>
      <c r="G82" s="9">
        <v>45547</v>
      </c>
      <c r="H82" s="8">
        <v>20</v>
      </c>
      <c r="I82" s="8" t="s">
        <v>13</v>
      </c>
    </row>
    <row r="83" spans="1:9" x14ac:dyDescent="0.2">
      <c r="A83" s="10">
        <v>31836</v>
      </c>
      <c r="B83" s="10" t="s">
        <v>113</v>
      </c>
      <c r="C83" s="10" t="s">
        <v>10</v>
      </c>
      <c r="D83" s="10" t="s">
        <v>114</v>
      </c>
      <c r="E83" s="8" t="s">
        <v>12</v>
      </c>
      <c r="F83" s="11">
        <v>45524</v>
      </c>
      <c r="G83" s="11">
        <v>45552</v>
      </c>
      <c r="H83" s="10">
        <v>20</v>
      </c>
      <c r="I83" s="10" t="s">
        <v>13</v>
      </c>
    </row>
    <row r="84" spans="1:9" x14ac:dyDescent="0.2">
      <c r="A84" s="8">
        <v>36347</v>
      </c>
      <c r="B84" s="8" t="s">
        <v>115</v>
      </c>
      <c r="C84" s="8" t="s">
        <v>64</v>
      </c>
      <c r="D84" s="8" t="s">
        <v>116</v>
      </c>
      <c r="E84" s="10" t="s">
        <v>23</v>
      </c>
      <c r="F84" s="9">
        <v>45831</v>
      </c>
      <c r="G84" s="9">
        <v>45856</v>
      </c>
      <c r="H84" s="8">
        <v>20</v>
      </c>
      <c r="I84" s="8" t="s">
        <v>13</v>
      </c>
    </row>
    <row r="85" spans="1:9" x14ac:dyDescent="0.2">
      <c r="A85" s="10">
        <v>38906</v>
      </c>
      <c r="B85" s="10" t="s">
        <v>117</v>
      </c>
      <c r="C85" s="10" t="s">
        <v>10</v>
      </c>
      <c r="D85" s="10" t="s">
        <v>65</v>
      </c>
      <c r="E85" s="10" t="s">
        <v>23</v>
      </c>
      <c r="F85" s="11">
        <v>45831</v>
      </c>
      <c r="G85" s="11">
        <v>45866</v>
      </c>
      <c r="H85" s="10">
        <v>35</v>
      </c>
      <c r="I85" s="10" t="s">
        <v>13</v>
      </c>
    </row>
    <row r="86" spans="1:9" x14ac:dyDescent="0.2">
      <c r="A86" s="8">
        <v>37928</v>
      </c>
      <c r="B86" s="8" t="s">
        <v>118</v>
      </c>
      <c r="C86" s="8" t="s">
        <v>10</v>
      </c>
      <c r="D86" s="8" t="s">
        <v>48</v>
      </c>
      <c r="E86" s="8" t="s">
        <v>12</v>
      </c>
      <c r="F86" s="9">
        <v>45838</v>
      </c>
      <c r="G86" s="9">
        <v>45866</v>
      </c>
      <c r="H86" s="8">
        <v>20</v>
      </c>
      <c r="I86" s="8" t="s">
        <v>13</v>
      </c>
    </row>
    <row r="87" spans="1:9" x14ac:dyDescent="0.2">
      <c r="A87" s="10">
        <v>37406</v>
      </c>
      <c r="B87" s="10" t="s">
        <v>111</v>
      </c>
      <c r="C87" s="10" t="s">
        <v>10</v>
      </c>
      <c r="D87" s="10" t="s">
        <v>119</v>
      </c>
      <c r="E87" s="10" t="s">
        <v>23</v>
      </c>
      <c r="F87" s="11">
        <v>45845</v>
      </c>
      <c r="G87" s="11">
        <v>45873</v>
      </c>
      <c r="H87" s="10">
        <v>20</v>
      </c>
      <c r="I87" s="10" t="s">
        <v>13</v>
      </c>
    </row>
    <row r="88" spans="1:9" x14ac:dyDescent="0.2">
      <c r="A88" s="8">
        <v>37957</v>
      </c>
      <c r="B88" s="8" t="s">
        <v>120</v>
      </c>
      <c r="C88" s="8" t="s">
        <v>10</v>
      </c>
      <c r="D88" s="8" t="s">
        <v>121</v>
      </c>
      <c r="E88" s="10" t="s">
        <v>23</v>
      </c>
      <c r="F88" s="9">
        <v>45845</v>
      </c>
      <c r="G88" s="9">
        <v>45873</v>
      </c>
      <c r="H88" s="8">
        <v>20</v>
      </c>
      <c r="I88" s="8" t="s">
        <v>13</v>
      </c>
    </row>
    <row r="89" spans="1:9" x14ac:dyDescent="0.2">
      <c r="A89" s="10">
        <v>38972</v>
      </c>
      <c r="B89" s="10" t="s">
        <v>122</v>
      </c>
      <c r="C89" s="10" t="s">
        <v>10</v>
      </c>
      <c r="D89" s="10" t="s">
        <v>123</v>
      </c>
      <c r="E89" s="8" t="s">
        <v>12</v>
      </c>
      <c r="F89" s="11">
        <v>45845</v>
      </c>
      <c r="G89" s="11">
        <v>45887</v>
      </c>
      <c r="H89" s="10">
        <v>20</v>
      </c>
      <c r="I89" s="10" t="s">
        <v>13</v>
      </c>
    </row>
    <row r="90" spans="1:9" x14ac:dyDescent="0.2">
      <c r="A90" s="8">
        <v>39237</v>
      </c>
      <c r="B90" s="8" t="s">
        <v>124</v>
      </c>
      <c r="C90" s="8" t="s">
        <v>10</v>
      </c>
      <c r="D90" s="8" t="s">
        <v>123</v>
      </c>
      <c r="E90" s="8" t="s">
        <v>12</v>
      </c>
      <c r="F90" s="9">
        <v>45845</v>
      </c>
      <c r="G90" s="9">
        <v>45873</v>
      </c>
      <c r="H90" s="8">
        <v>20</v>
      </c>
      <c r="I90" s="8" t="s">
        <v>13</v>
      </c>
    </row>
    <row r="91" spans="1:9" x14ac:dyDescent="0.2">
      <c r="A91" s="10">
        <v>38593</v>
      </c>
      <c r="B91" s="10" t="s">
        <v>125</v>
      </c>
      <c r="C91" s="10" t="s">
        <v>10</v>
      </c>
      <c r="D91" s="10" t="s">
        <v>123</v>
      </c>
      <c r="E91" s="8" t="s">
        <v>12</v>
      </c>
      <c r="F91" s="11">
        <v>45849</v>
      </c>
      <c r="G91" s="11">
        <v>45877</v>
      </c>
      <c r="H91" s="10">
        <v>20</v>
      </c>
      <c r="I91" s="10" t="s">
        <v>13</v>
      </c>
    </row>
    <row r="92" spans="1:9" x14ac:dyDescent="0.2">
      <c r="A92" s="8">
        <v>37632</v>
      </c>
      <c r="B92" s="8" t="s">
        <v>126</v>
      </c>
      <c r="C92" s="8" t="s">
        <v>10</v>
      </c>
      <c r="D92" s="8" t="s">
        <v>123</v>
      </c>
      <c r="E92" s="8" t="s">
        <v>12</v>
      </c>
      <c r="F92" s="9">
        <v>45852</v>
      </c>
      <c r="G92" s="9">
        <v>45880</v>
      </c>
      <c r="H92" s="8">
        <v>20</v>
      </c>
      <c r="I92" s="8" t="s">
        <v>13</v>
      </c>
    </row>
    <row r="93" spans="1:9" x14ac:dyDescent="0.2">
      <c r="A93" s="10">
        <v>38692</v>
      </c>
      <c r="B93" s="10" t="s">
        <v>127</v>
      </c>
      <c r="C93" s="10" t="s">
        <v>10</v>
      </c>
      <c r="D93" s="10" t="s">
        <v>33</v>
      </c>
      <c r="E93" s="8" t="s">
        <v>12</v>
      </c>
      <c r="F93" s="11">
        <v>45859</v>
      </c>
      <c r="G93" s="11">
        <v>45884</v>
      </c>
      <c r="H93" s="10">
        <v>20</v>
      </c>
      <c r="I93" s="10" t="s">
        <v>13</v>
      </c>
    </row>
    <row r="94" spans="1:9" x14ac:dyDescent="0.2">
      <c r="A94" s="8">
        <v>37507</v>
      </c>
      <c r="B94" s="8" t="s">
        <v>128</v>
      </c>
      <c r="C94" s="8" t="s">
        <v>10</v>
      </c>
      <c r="D94" s="8" t="s">
        <v>123</v>
      </c>
      <c r="E94" s="8" t="s">
        <v>12</v>
      </c>
      <c r="F94" s="9">
        <v>45863</v>
      </c>
      <c r="G94" s="9">
        <v>45890</v>
      </c>
      <c r="H94" s="8">
        <v>20</v>
      </c>
      <c r="I94" s="8" t="s">
        <v>13</v>
      </c>
    </row>
    <row r="95" spans="1:9" x14ac:dyDescent="0.2">
      <c r="A95" s="10">
        <v>41328</v>
      </c>
      <c r="B95" s="10" t="s">
        <v>129</v>
      </c>
      <c r="C95" s="10" t="s">
        <v>10</v>
      </c>
      <c r="D95" s="10" t="s">
        <v>130</v>
      </c>
      <c r="E95" s="8" t="s">
        <v>12</v>
      </c>
      <c r="F95" s="11">
        <v>45866</v>
      </c>
      <c r="G95" s="11">
        <v>45905</v>
      </c>
      <c r="H95" s="10">
        <v>30</v>
      </c>
      <c r="I95" s="10" t="s">
        <v>13</v>
      </c>
    </row>
    <row r="96" spans="1:9" x14ac:dyDescent="0.2">
      <c r="A96" s="8">
        <v>40854</v>
      </c>
      <c r="B96" s="8" t="s">
        <v>131</v>
      </c>
      <c r="C96" s="8" t="s">
        <v>10</v>
      </c>
      <c r="D96" s="8" t="s">
        <v>84</v>
      </c>
      <c r="E96" s="8" t="s">
        <v>12</v>
      </c>
      <c r="F96" s="9">
        <v>45870</v>
      </c>
      <c r="G96" s="9">
        <v>45868</v>
      </c>
      <c r="H96" s="8">
        <v>20</v>
      </c>
      <c r="I96" s="8" t="s">
        <v>13</v>
      </c>
    </row>
    <row r="97" spans="1:9" x14ac:dyDescent="0.2">
      <c r="A97" s="10">
        <v>37295</v>
      </c>
      <c r="B97" s="10" t="s">
        <v>132</v>
      </c>
      <c r="C97" s="10" t="s">
        <v>10</v>
      </c>
      <c r="D97" s="10" t="s">
        <v>33</v>
      </c>
      <c r="E97" s="8" t="s">
        <v>12</v>
      </c>
      <c r="F97" s="11">
        <v>45873</v>
      </c>
      <c r="G97" s="11">
        <v>45898</v>
      </c>
      <c r="H97" s="10">
        <v>20</v>
      </c>
      <c r="I97" s="10" t="s">
        <v>13</v>
      </c>
    </row>
    <row r="98" spans="1:9" x14ac:dyDescent="0.2">
      <c r="A98" s="8">
        <v>38432</v>
      </c>
      <c r="B98" s="8" t="s">
        <v>113</v>
      </c>
      <c r="C98" s="8" t="s">
        <v>10</v>
      </c>
      <c r="D98" s="8" t="s">
        <v>86</v>
      </c>
      <c r="E98" s="8" t="s">
        <v>43</v>
      </c>
      <c r="F98" s="9">
        <v>45873</v>
      </c>
      <c r="G98" s="9">
        <v>45898</v>
      </c>
      <c r="H98" s="8">
        <v>20</v>
      </c>
      <c r="I98" s="8" t="s">
        <v>13</v>
      </c>
    </row>
    <row r="99" spans="1:9" x14ac:dyDescent="0.2">
      <c r="A99" s="10">
        <v>38549</v>
      </c>
      <c r="B99" s="10" t="s">
        <v>133</v>
      </c>
      <c r="C99" s="10" t="s">
        <v>10</v>
      </c>
      <c r="D99" s="10" t="s">
        <v>67</v>
      </c>
      <c r="E99" s="8" t="s">
        <v>12</v>
      </c>
      <c r="F99" s="11">
        <v>45873</v>
      </c>
      <c r="G99" s="11">
        <v>45898</v>
      </c>
      <c r="H99" s="10">
        <v>20</v>
      </c>
      <c r="I99" s="10" t="s">
        <v>13</v>
      </c>
    </row>
    <row r="100" spans="1:9" x14ac:dyDescent="0.2">
      <c r="A100" s="8">
        <v>40714</v>
      </c>
      <c r="B100" s="8" t="s">
        <v>134</v>
      </c>
      <c r="C100" s="8" t="s">
        <v>10</v>
      </c>
      <c r="D100" s="8" t="s">
        <v>67</v>
      </c>
      <c r="E100" s="8" t="s">
        <v>12</v>
      </c>
      <c r="F100" s="9">
        <v>45873</v>
      </c>
      <c r="G100" s="9">
        <v>45898</v>
      </c>
      <c r="H100" s="8">
        <v>20</v>
      </c>
      <c r="I100" s="8" t="s">
        <v>13</v>
      </c>
    </row>
    <row r="101" spans="1:9" x14ac:dyDescent="0.2">
      <c r="A101" s="10">
        <v>40853</v>
      </c>
      <c r="B101" s="10" t="s">
        <v>135</v>
      </c>
      <c r="C101" s="10" t="s">
        <v>10</v>
      </c>
      <c r="D101" s="10" t="s">
        <v>67</v>
      </c>
      <c r="E101" s="8" t="s">
        <v>12</v>
      </c>
      <c r="F101" s="11">
        <v>45873</v>
      </c>
      <c r="G101" s="11">
        <v>45898</v>
      </c>
      <c r="H101" s="10">
        <v>20</v>
      </c>
      <c r="I101" s="10" t="s">
        <v>13</v>
      </c>
    </row>
    <row r="102" spans="1:9" x14ac:dyDescent="0.2">
      <c r="A102" s="8">
        <v>40909</v>
      </c>
      <c r="B102" s="8" t="s">
        <v>136</v>
      </c>
      <c r="C102" s="8" t="s">
        <v>10</v>
      </c>
      <c r="D102" s="8" t="s">
        <v>86</v>
      </c>
      <c r="E102" s="8" t="s">
        <v>43</v>
      </c>
      <c r="F102" s="9">
        <v>45873</v>
      </c>
      <c r="G102" s="9">
        <v>45898</v>
      </c>
      <c r="H102" s="8">
        <v>20</v>
      </c>
      <c r="I102" s="8" t="s">
        <v>13</v>
      </c>
    </row>
    <row r="103" spans="1:9" x14ac:dyDescent="0.2">
      <c r="A103" s="10">
        <v>39914</v>
      </c>
      <c r="B103" s="10" t="s">
        <v>137</v>
      </c>
      <c r="C103" s="10" t="s">
        <v>10</v>
      </c>
      <c r="D103" s="10" t="s">
        <v>138</v>
      </c>
      <c r="E103" s="10" t="s">
        <v>23</v>
      </c>
      <c r="F103" s="11">
        <v>45880</v>
      </c>
      <c r="G103" s="11">
        <v>45905</v>
      </c>
      <c r="H103" s="10">
        <v>20</v>
      </c>
      <c r="I103" s="10" t="s">
        <v>13</v>
      </c>
    </row>
    <row r="104" spans="1:9" x14ac:dyDescent="0.2">
      <c r="A104" s="8">
        <v>39928</v>
      </c>
      <c r="B104" s="8" t="s">
        <v>139</v>
      </c>
      <c r="C104" s="8" t="s">
        <v>10</v>
      </c>
      <c r="D104" s="8" t="s">
        <v>140</v>
      </c>
      <c r="E104" s="8" t="s">
        <v>12</v>
      </c>
      <c r="F104" s="9">
        <v>45887</v>
      </c>
      <c r="G104" s="9">
        <v>45912</v>
      </c>
      <c r="H104" s="8">
        <v>20</v>
      </c>
      <c r="I104" s="8" t="s">
        <v>13</v>
      </c>
    </row>
    <row r="105" spans="1:9" x14ac:dyDescent="0.2">
      <c r="A105" s="10">
        <v>41363</v>
      </c>
      <c r="B105" s="10" t="s">
        <v>141</v>
      </c>
      <c r="C105" s="10" t="s">
        <v>10</v>
      </c>
      <c r="D105" s="10" t="s">
        <v>142</v>
      </c>
      <c r="E105" s="10" t="s">
        <v>23</v>
      </c>
      <c r="F105" s="11">
        <v>45887</v>
      </c>
      <c r="G105" s="11">
        <v>45918</v>
      </c>
      <c r="H105" s="10">
        <v>30</v>
      </c>
      <c r="I105" s="10" t="s">
        <v>13</v>
      </c>
    </row>
    <row r="106" spans="1:9" x14ac:dyDescent="0.2">
      <c r="A106" s="8">
        <v>41947</v>
      </c>
      <c r="B106" s="8" t="s">
        <v>143</v>
      </c>
      <c r="C106" s="8" t="s">
        <v>10</v>
      </c>
      <c r="D106" s="8" t="s">
        <v>48</v>
      </c>
      <c r="E106" s="8" t="s">
        <v>12</v>
      </c>
      <c r="F106" s="9">
        <v>45887</v>
      </c>
      <c r="G106" s="9">
        <v>45911</v>
      </c>
      <c r="H106" s="8">
        <v>20</v>
      </c>
      <c r="I106" s="8" t="s">
        <v>13</v>
      </c>
    </row>
    <row r="107" spans="1:9" x14ac:dyDescent="0.2">
      <c r="A107" s="10">
        <v>41962</v>
      </c>
      <c r="B107" s="10" t="s">
        <v>112</v>
      </c>
      <c r="C107" s="10" t="s">
        <v>10</v>
      </c>
      <c r="D107" s="10" t="s">
        <v>86</v>
      </c>
      <c r="E107" s="8" t="s">
        <v>43</v>
      </c>
      <c r="F107" s="11">
        <v>45887</v>
      </c>
      <c r="G107" s="11">
        <v>45912</v>
      </c>
      <c r="H107" s="10">
        <v>20</v>
      </c>
      <c r="I107" s="10" t="s">
        <v>13</v>
      </c>
    </row>
    <row r="108" spans="1:9" x14ac:dyDescent="0.2">
      <c r="A108" s="8">
        <v>42003</v>
      </c>
      <c r="B108" s="8" t="s">
        <v>144</v>
      </c>
      <c r="C108" s="8" t="s">
        <v>10</v>
      </c>
      <c r="D108" s="8" t="s">
        <v>145</v>
      </c>
      <c r="E108" s="10" t="s">
        <v>23</v>
      </c>
      <c r="F108" s="9">
        <v>45894</v>
      </c>
      <c r="G108" s="9">
        <v>45919</v>
      </c>
      <c r="H108" s="8">
        <v>20</v>
      </c>
      <c r="I108" s="8" t="s">
        <v>13</v>
      </c>
    </row>
    <row r="109" spans="1:9" x14ac:dyDescent="0.2">
      <c r="A109" s="10">
        <v>37398</v>
      </c>
      <c r="B109" s="10" t="s">
        <v>146</v>
      </c>
      <c r="C109" s="10" t="s">
        <v>10</v>
      </c>
      <c r="D109" s="10" t="s">
        <v>67</v>
      </c>
      <c r="E109" s="8" t="s">
        <v>12</v>
      </c>
      <c r="F109" s="11">
        <v>45901</v>
      </c>
      <c r="G109" s="11">
        <v>45926</v>
      </c>
      <c r="H109" s="10">
        <v>20</v>
      </c>
      <c r="I109" s="10" t="s">
        <v>13</v>
      </c>
    </row>
    <row r="110" spans="1:9" x14ac:dyDescent="0.2">
      <c r="A110" s="8">
        <v>40784</v>
      </c>
      <c r="B110" s="8" t="s">
        <v>147</v>
      </c>
      <c r="C110" s="8" t="s">
        <v>10</v>
      </c>
      <c r="D110" s="8" t="s">
        <v>148</v>
      </c>
      <c r="E110" s="10" t="s">
        <v>23</v>
      </c>
      <c r="F110" s="9">
        <v>45901</v>
      </c>
      <c r="G110" s="9">
        <v>45926</v>
      </c>
      <c r="H110" s="8">
        <v>20</v>
      </c>
      <c r="I110" s="8" t="s">
        <v>13</v>
      </c>
    </row>
  </sheetData>
  <autoFilter ref="A1:I110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topLeftCell="A47" zoomScaleNormal="100" workbookViewId="0">
      <selection activeCell="B69" sqref="B69"/>
    </sheetView>
  </sheetViews>
  <sheetFormatPr baseColWidth="10" defaultColWidth="8.6640625" defaultRowHeight="15" x14ac:dyDescent="0.2"/>
  <cols>
    <col min="1" max="1" width="4" customWidth="1"/>
    <col min="2" max="2" width="42" customWidth="1"/>
    <col min="3" max="3" width="14" customWidth="1"/>
    <col min="4" max="4" width="12" customWidth="1"/>
    <col min="5" max="5" width="3" customWidth="1"/>
    <col min="6" max="10" width="18" customWidth="1"/>
    <col min="11" max="11" width="4" customWidth="1"/>
    <col min="14" max="14" width="30" hidden="1" customWidth="1"/>
    <col min="15" max="15" width="10" hidden="1" customWidth="1"/>
    <col min="16" max="16" width="13" hidden="1" customWidth="1"/>
  </cols>
  <sheetData>
    <row r="1" spans="1:16" ht="36" customHeight="1" x14ac:dyDescent="0.2">
      <c r="A1" s="6" t="s">
        <v>149</v>
      </c>
      <c r="B1" s="6"/>
      <c r="C1" s="6"/>
      <c r="D1" s="6"/>
      <c r="E1" s="6"/>
      <c r="F1" s="6"/>
      <c r="G1" s="6"/>
      <c r="H1" s="6"/>
      <c r="I1" s="6"/>
      <c r="J1" s="6"/>
      <c r="K1" s="6"/>
      <c r="N1" s="12" t="s">
        <v>11</v>
      </c>
      <c r="O1" s="12">
        <f>IF(N1="",0,COUNTIF(Stajlar!$D$2:$D$1000,N1))</f>
        <v>30</v>
      </c>
      <c r="P1" s="12">
        <f t="shared" ref="P1:P32" si="0">O1-ROW()/1000000</f>
        <v>29.999998999999999</v>
      </c>
    </row>
    <row r="2" spans="1:16" ht="19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12" t="s">
        <v>18</v>
      </c>
      <c r="O2" s="12">
        <f>IF(N2="",0,COUNTIF(Stajlar!$D$2:$D$1000,N2))</f>
        <v>1</v>
      </c>
      <c r="P2" s="12">
        <f t="shared" si="0"/>
        <v>0.99999800000000005</v>
      </c>
    </row>
    <row r="3" spans="1:16" x14ac:dyDescent="0.2">
      <c r="N3" s="12" t="s">
        <v>22</v>
      </c>
      <c r="O3" s="12">
        <f>IF(N3="",0,COUNTIF(Stajlar!$D$2:$D$1000,N3))</f>
        <v>1</v>
      </c>
      <c r="P3" s="12">
        <f t="shared" si="0"/>
        <v>0.99999700000000002</v>
      </c>
    </row>
    <row r="4" spans="1:16" ht="21.75" customHeight="1" x14ac:dyDescent="0.2">
      <c r="B4" s="4" t="s">
        <v>150</v>
      </c>
      <c r="C4" s="4"/>
      <c r="D4" s="4" t="s">
        <v>151</v>
      </c>
      <c r="E4" s="4"/>
      <c r="F4" s="4" t="s">
        <v>152</v>
      </c>
      <c r="G4" s="4"/>
      <c r="H4" s="4" t="s">
        <v>153</v>
      </c>
      <c r="I4" s="4"/>
      <c r="J4" s="4" t="s">
        <v>154</v>
      </c>
      <c r="K4" s="4"/>
      <c r="N4" s="12" t="s">
        <v>26</v>
      </c>
      <c r="O4" s="12">
        <f>IF(N4="",0,COUNTIF(Stajlar!$D$2:$D$1000,N4))</f>
        <v>1</v>
      </c>
      <c r="P4" s="12">
        <f t="shared" si="0"/>
        <v>0.999996</v>
      </c>
    </row>
    <row r="5" spans="1:16" ht="31.5" customHeight="1" x14ac:dyDescent="0.2">
      <c r="B5" s="3">
        <f>COUNTA(Stajlar!A2:A1000)</f>
        <v>109</v>
      </c>
      <c r="C5" s="3"/>
      <c r="D5" s="3">
        <f>SUMPRODUCT((Stajlar!B2:B1000&lt;&gt;"")/COUNTIF(Stajlar!B2:B1000,Stajlar!B2:B1000&amp;""))</f>
        <v>95</v>
      </c>
      <c r="E5" s="3"/>
      <c r="F5" s="2">
        <f>AVERAGE(Stajlar!H2:H1000)</f>
        <v>23.01834862385321</v>
      </c>
      <c r="G5" s="2"/>
      <c r="H5" s="3">
        <f>MIN(Stajlar!H2:H1000)</f>
        <v>15</v>
      </c>
      <c r="I5" s="3"/>
      <c r="J5" s="3">
        <f>MAX(Stajlar!H2:H1000)</f>
        <v>45</v>
      </c>
      <c r="K5" s="3"/>
      <c r="N5" s="12" t="s">
        <v>28</v>
      </c>
      <c r="O5" s="12">
        <f>IF(N5="",0,COUNTIF(Stajlar!$D$2:$D$1000,N5))</f>
        <v>1</v>
      </c>
      <c r="P5" s="12">
        <f t="shared" si="0"/>
        <v>0.99999499999999997</v>
      </c>
    </row>
    <row r="6" spans="1:16" x14ac:dyDescent="0.2">
      <c r="N6" s="12" t="s">
        <v>33</v>
      </c>
      <c r="O6" s="12">
        <f>IF(N6="",0,COUNTIF(Stajlar!$D$2:$D$1000,N6))</f>
        <v>7</v>
      </c>
      <c r="P6" s="12">
        <f t="shared" si="0"/>
        <v>6.999994</v>
      </c>
    </row>
    <row r="7" spans="1:16" ht="24" customHeight="1" x14ac:dyDescent="0.2">
      <c r="A7" s="1" t="s">
        <v>155</v>
      </c>
      <c r="B7" s="1"/>
      <c r="C7" s="1"/>
      <c r="D7" s="1"/>
      <c r="E7" s="1"/>
      <c r="F7" s="1"/>
      <c r="G7" s="1"/>
      <c r="H7" s="1"/>
      <c r="I7" s="1"/>
      <c r="J7" s="1"/>
      <c r="K7" s="1"/>
      <c r="N7" s="12" t="s">
        <v>36</v>
      </c>
      <c r="O7" s="12">
        <f>IF(N7="",0,COUNTIF(Stajlar!$D$2:$D$1000,N7))</f>
        <v>1</v>
      </c>
      <c r="P7" s="12">
        <f t="shared" si="0"/>
        <v>0.99999300000000002</v>
      </c>
    </row>
    <row r="8" spans="1:16" x14ac:dyDescent="0.2">
      <c r="B8" s="13" t="s">
        <v>4</v>
      </c>
      <c r="C8" s="13" t="s">
        <v>156</v>
      </c>
      <c r="D8" s="13" t="s">
        <v>157</v>
      </c>
      <c r="N8" s="12" t="s">
        <v>38</v>
      </c>
      <c r="O8" s="12">
        <f>IF(N8="",0,COUNTIF(Stajlar!$D$2:$D$1000,N8))</f>
        <v>1</v>
      </c>
      <c r="P8" s="12">
        <f t="shared" si="0"/>
        <v>0.99999199999999999</v>
      </c>
    </row>
    <row r="9" spans="1:16" x14ac:dyDescent="0.2">
      <c r="B9" s="14" t="s">
        <v>12</v>
      </c>
      <c r="C9" s="15">
        <f>COUNTIF(Stajlar!$E$2:$E$1000,B9)</f>
        <v>76</v>
      </c>
      <c r="D9" s="16">
        <f>IFERROR(C9/$B$5,0)</f>
        <v>0.69724770642201839</v>
      </c>
      <c r="N9" s="12" t="s">
        <v>40</v>
      </c>
      <c r="O9" s="12">
        <f>IF(N9="",0,COUNTIF(Stajlar!$D$2:$D$1000,N9))</f>
        <v>2</v>
      </c>
      <c r="P9" s="12">
        <f t="shared" si="0"/>
        <v>1.9999910000000001</v>
      </c>
    </row>
    <row r="10" spans="1:16" x14ac:dyDescent="0.2">
      <c r="B10" s="14" t="s">
        <v>43</v>
      </c>
      <c r="C10" s="15">
        <f>COUNTIF(Stajlar!$E$2:$E$1000,B10)</f>
        <v>18</v>
      </c>
      <c r="D10" s="16">
        <f>IFERROR(C10/$B$5,0)</f>
        <v>0.16513761467889909</v>
      </c>
      <c r="N10" s="12" t="s">
        <v>42</v>
      </c>
      <c r="O10" s="12">
        <f>IF(N10="",0,COUNTIF(Stajlar!$D$2:$D$1000,N10))</f>
        <v>1</v>
      </c>
      <c r="P10" s="12">
        <f t="shared" si="0"/>
        <v>0.99999000000000005</v>
      </c>
    </row>
    <row r="11" spans="1:16" x14ac:dyDescent="0.2">
      <c r="B11" s="14" t="s">
        <v>23</v>
      </c>
      <c r="C11" s="15">
        <f>COUNTIF(Stajlar!$E$2:$E$1000,B11)</f>
        <v>15</v>
      </c>
      <c r="D11" s="16">
        <f>IFERROR(C11/$B$5,0)</f>
        <v>0.13761467889908258</v>
      </c>
      <c r="N11" s="12" t="s">
        <v>45</v>
      </c>
      <c r="O11" s="12">
        <f>IF(N11="",0,COUNTIF(Stajlar!$D$2:$D$1000,N11))</f>
        <v>1</v>
      </c>
      <c r="P11" s="12">
        <f t="shared" si="0"/>
        <v>0.99998900000000002</v>
      </c>
    </row>
    <row r="12" spans="1:16" x14ac:dyDescent="0.2">
      <c r="B12" s="17" t="s">
        <v>158</v>
      </c>
      <c r="C12" s="18">
        <f>SUM(C9:C11)</f>
        <v>109</v>
      </c>
      <c r="D12" s="19">
        <f>SUM(D9:D11)</f>
        <v>1</v>
      </c>
      <c r="N12" s="12" t="s">
        <v>48</v>
      </c>
      <c r="O12" s="12">
        <f>IF(N12="",0,COUNTIF(Stajlar!$D$2:$D$1000,N12))</f>
        <v>10</v>
      </c>
      <c r="P12" s="12">
        <f t="shared" si="0"/>
        <v>9.9999880000000001</v>
      </c>
    </row>
    <row r="13" spans="1:16" x14ac:dyDescent="0.2">
      <c r="N13" s="12" t="s">
        <v>58</v>
      </c>
      <c r="O13" s="12">
        <f>IF(N13="",0,COUNTIF(Stajlar!$D$2:$D$1000,N13))</f>
        <v>6</v>
      </c>
      <c r="P13" s="12">
        <f t="shared" si="0"/>
        <v>5.999987</v>
      </c>
    </row>
    <row r="14" spans="1:16" x14ac:dyDescent="0.2">
      <c r="N14" s="12" t="s">
        <v>62</v>
      </c>
      <c r="O14" s="12">
        <f>IF(N14="",0,COUNTIF(Stajlar!$D$2:$D$1000,N14))</f>
        <v>6</v>
      </c>
      <c r="P14" s="12">
        <f t="shared" si="0"/>
        <v>5.9999859999999998</v>
      </c>
    </row>
    <row r="15" spans="1:16" x14ac:dyDescent="0.2">
      <c r="N15" s="12" t="s">
        <v>65</v>
      </c>
      <c r="O15" s="12">
        <f>IF(N15="",0,COUNTIF(Stajlar!$D$2:$D$1000,N15))</f>
        <v>2</v>
      </c>
      <c r="P15" s="12">
        <f t="shared" si="0"/>
        <v>1.9999849999999999</v>
      </c>
    </row>
    <row r="16" spans="1:16" x14ac:dyDescent="0.2">
      <c r="N16" s="12" t="s">
        <v>67</v>
      </c>
      <c r="O16" s="12">
        <f>IF(N16="",0,COUNTIF(Stajlar!$D$2:$D$1000,N16))</f>
        <v>9</v>
      </c>
      <c r="P16" s="12">
        <f t="shared" si="0"/>
        <v>8.9999839999999995</v>
      </c>
    </row>
    <row r="17" spans="1:16" x14ac:dyDescent="0.2">
      <c r="N17" s="12" t="s">
        <v>73</v>
      </c>
      <c r="O17" s="12">
        <f>IF(N17="",0,COUNTIF(Stajlar!$D$2:$D$1000,N17))</f>
        <v>1</v>
      </c>
      <c r="P17" s="12">
        <f t="shared" si="0"/>
        <v>0.99998299999999996</v>
      </c>
    </row>
    <row r="18" spans="1:16" x14ac:dyDescent="0.2">
      <c r="N18" s="12" t="s">
        <v>77</v>
      </c>
      <c r="O18" s="12">
        <f>IF(N18="",0,COUNTIF(Stajlar!$D$2:$D$1000,N18))</f>
        <v>1</v>
      </c>
      <c r="P18" s="12">
        <f t="shared" si="0"/>
        <v>0.99998200000000004</v>
      </c>
    </row>
    <row r="19" spans="1:16" x14ac:dyDescent="0.2">
      <c r="N19" s="12" t="s">
        <v>79</v>
      </c>
      <c r="O19" s="12">
        <f>IF(N19="",0,COUNTIF(Stajlar!$D$2:$D$1000,N19))</f>
        <v>1</v>
      </c>
      <c r="P19" s="12">
        <f t="shared" si="0"/>
        <v>0.99998100000000001</v>
      </c>
    </row>
    <row r="20" spans="1:16" x14ac:dyDescent="0.2">
      <c r="N20" s="12" t="s">
        <v>82</v>
      </c>
      <c r="O20" s="12">
        <f>IF(N20="",0,COUNTIF(Stajlar!$D$2:$D$1000,N20))</f>
        <v>1</v>
      </c>
      <c r="P20" s="12">
        <f t="shared" si="0"/>
        <v>0.99997999999999998</v>
      </c>
    </row>
    <row r="21" spans="1:16" x14ac:dyDescent="0.2">
      <c r="N21" s="12" t="s">
        <v>84</v>
      </c>
      <c r="O21" s="12">
        <f>IF(N21="",0,COUNTIF(Stajlar!$D$2:$D$1000,N21))</f>
        <v>2</v>
      </c>
      <c r="P21" s="12">
        <f t="shared" si="0"/>
        <v>1.999979</v>
      </c>
    </row>
    <row r="22" spans="1:16" x14ac:dyDescent="0.2">
      <c r="N22" s="12" t="s">
        <v>86</v>
      </c>
      <c r="O22" s="12">
        <f>IF(N22="",0,COUNTIF(Stajlar!$D$2:$D$1000,N22))</f>
        <v>8</v>
      </c>
      <c r="P22" s="12">
        <f t="shared" si="0"/>
        <v>7.9999779999999996</v>
      </c>
    </row>
    <row r="23" spans="1:16" x14ac:dyDescent="0.2">
      <c r="N23" s="12" t="s">
        <v>96</v>
      </c>
      <c r="O23" s="12">
        <f>IF(N23="",0,COUNTIF(Stajlar!$D$2:$D$1000,N23))</f>
        <v>1</v>
      </c>
      <c r="P23" s="12">
        <f t="shared" si="0"/>
        <v>0.999977</v>
      </c>
    </row>
    <row r="24" spans="1:16" x14ac:dyDescent="0.2">
      <c r="N24" s="12" t="s">
        <v>98</v>
      </c>
      <c r="O24" s="12">
        <f>IF(N24="",0,COUNTIF(Stajlar!$D$2:$D$1000,N24))</f>
        <v>0</v>
      </c>
      <c r="P24" s="12">
        <f t="shared" si="0"/>
        <v>-2.4000000000000001E-5</v>
      </c>
    </row>
    <row r="25" spans="1:16" ht="24" customHeight="1" x14ac:dyDescent="0.2">
      <c r="A25" s="1" t="s">
        <v>159</v>
      </c>
      <c r="B25" s="1"/>
      <c r="C25" s="1"/>
      <c r="D25" s="1"/>
      <c r="E25" s="1"/>
      <c r="F25" s="1"/>
      <c r="G25" s="1"/>
      <c r="H25" s="1"/>
      <c r="I25" s="1"/>
      <c r="J25" s="1"/>
      <c r="K25" s="1"/>
      <c r="N25" s="12" t="s">
        <v>100</v>
      </c>
      <c r="O25" s="12">
        <f>IF(N25="",0,COUNTIF(Stajlar!$D$2:$D$1000,N25))</f>
        <v>3</v>
      </c>
      <c r="P25" s="12">
        <f t="shared" si="0"/>
        <v>2.9999750000000001</v>
      </c>
    </row>
    <row r="26" spans="1:16" x14ac:dyDescent="0.2">
      <c r="B26" s="13" t="s">
        <v>160</v>
      </c>
      <c r="C26" s="13" t="s">
        <v>156</v>
      </c>
      <c r="D26" s="13" t="s">
        <v>157</v>
      </c>
      <c r="N26" s="12" t="s">
        <v>103</v>
      </c>
      <c r="O26" s="12">
        <f>IF(N26="",0,COUNTIF(Stajlar!$D$2:$D$1000,N26))</f>
        <v>1</v>
      </c>
      <c r="P26" s="12">
        <f t="shared" si="0"/>
        <v>0.99997400000000003</v>
      </c>
    </row>
    <row r="27" spans="1:16" x14ac:dyDescent="0.2">
      <c r="B27" s="20">
        <v>2022</v>
      </c>
      <c r="C27" s="15">
        <f>COUNTIFS(Stajlar!$F$2:$F$1000,"&gt;="&amp;DATE(B27,1,1),Stajlar!$F$2:$F$1000,"&lt;="&amp;DATE(B27,12,31))</f>
        <v>37</v>
      </c>
      <c r="D27" s="16">
        <f>IFERROR(C27/$B$5,0)</f>
        <v>0.33944954128440369</v>
      </c>
      <c r="N27" s="12" t="s">
        <v>110</v>
      </c>
      <c r="O27" s="12">
        <f>IF(N27="",0,COUNTIF(Stajlar!$D$2:$D$1000,N27))</f>
        <v>1</v>
      </c>
      <c r="P27" s="12">
        <f t="shared" si="0"/>
        <v>0.999973</v>
      </c>
    </row>
    <row r="28" spans="1:16" x14ac:dyDescent="0.2">
      <c r="B28" s="20">
        <v>2023</v>
      </c>
      <c r="C28" s="15">
        <f>COUNTIFS(Stajlar!$F$2:$F$1000,"&gt;="&amp;DATE(B28,1,1),Stajlar!$F$2:$F$1000,"&lt;="&amp;DATE(B28,12,31))</f>
        <v>40</v>
      </c>
      <c r="D28" s="16">
        <f>IFERROR(C28/$B$5,0)</f>
        <v>0.3669724770642202</v>
      </c>
      <c r="N28" s="12" t="s">
        <v>114</v>
      </c>
      <c r="O28" s="12">
        <f>IF(N28="",0,COUNTIF(Stajlar!$D$2:$D$1000,N28))</f>
        <v>1</v>
      </c>
      <c r="P28" s="12">
        <f t="shared" si="0"/>
        <v>0.99997199999999997</v>
      </c>
    </row>
    <row r="29" spans="1:16" x14ac:dyDescent="0.2">
      <c r="B29" s="20">
        <v>2024</v>
      </c>
      <c r="C29" s="15">
        <f>COUNTIFS(Stajlar!$F$2:$F$1000,"&gt;="&amp;DATE(B29,1,1),Stajlar!$F$2:$F$1000,"&lt;="&amp;DATE(B29,12,31))</f>
        <v>5</v>
      </c>
      <c r="D29" s="16">
        <f>IFERROR(C29/$B$5,0)</f>
        <v>4.5871559633027525E-2</v>
      </c>
      <c r="N29" s="12" t="s">
        <v>116</v>
      </c>
      <c r="O29" s="12">
        <f>IF(N29="",0,COUNTIF(Stajlar!$D$2:$D$1000,N29))</f>
        <v>1</v>
      </c>
      <c r="P29" s="12">
        <f t="shared" si="0"/>
        <v>0.99997100000000005</v>
      </c>
    </row>
    <row r="30" spans="1:16" x14ac:dyDescent="0.2">
      <c r="B30" s="20">
        <v>2025</v>
      </c>
      <c r="C30" s="15">
        <f>COUNTIFS(Stajlar!$F$2:$F$1000,"&gt;="&amp;DATE(B30,1,1),Stajlar!$F$2:$F$1000,"&lt;="&amp;DATE(B30,12,31))</f>
        <v>27</v>
      </c>
      <c r="D30" s="16">
        <f>IFERROR(C30/$B$5,0)</f>
        <v>0.24770642201834864</v>
      </c>
      <c r="N30" s="12" t="s">
        <v>119</v>
      </c>
      <c r="O30" s="12">
        <f>IF(N30="",0,COUNTIF(Stajlar!$D$2:$D$1000,N30))</f>
        <v>1</v>
      </c>
      <c r="P30" s="12">
        <f t="shared" si="0"/>
        <v>0.99997000000000003</v>
      </c>
    </row>
    <row r="31" spans="1:16" x14ac:dyDescent="0.2">
      <c r="B31" s="20">
        <v>2026</v>
      </c>
      <c r="C31" s="15">
        <f>COUNTIFS(Stajlar!$F$2:$F$1000,"&gt;="&amp;DATE(B31,1,1),Stajlar!$F$2:$F$1000,"&lt;="&amp;DATE(B31,12,31))</f>
        <v>0</v>
      </c>
      <c r="D31" s="16">
        <f>IFERROR(C31/$B$5,0)</f>
        <v>0</v>
      </c>
      <c r="N31" s="12" t="s">
        <v>121</v>
      </c>
      <c r="O31" s="12">
        <f>IF(N31="",0,COUNTIF(Stajlar!$D$2:$D$1000,N31))</f>
        <v>1</v>
      </c>
      <c r="P31" s="12">
        <f t="shared" si="0"/>
        <v>0.999969</v>
      </c>
    </row>
    <row r="32" spans="1:16" x14ac:dyDescent="0.2">
      <c r="B32" s="17" t="s">
        <v>158</v>
      </c>
      <c r="C32" s="18">
        <f>SUM(C27:C31)</f>
        <v>109</v>
      </c>
      <c r="D32" s="19">
        <f>SUM(D27:D31)</f>
        <v>1</v>
      </c>
      <c r="N32" s="12" t="s">
        <v>123</v>
      </c>
      <c r="O32" s="12">
        <f>IF(N32="",0,COUNTIF(Stajlar!$D$2:$D$1000,N32))</f>
        <v>5</v>
      </c>
      <c r="P32" s="12">
        <f t="shared" si="0"/>
        <v>4.999968</v>
      </c>
    </row>
    <row r="33" spans="1:16" x14ac:dyDescent="0.2">
      <c r="N33" s="12" t="s">
        <v>130</v>
      </c>
      <c r="O33" s="12">
        <f>IF(N33="",0,COUNTIF(Stajlar!$D$2:$D$1000,N33))</f>
        <v>1</v>
      </c>
      <c r="P33" s="12">
        <f t="shared" ref="P33:P64" si="1">O33-ROW()/1000000</f>
        <v>0.99996700000000005</v>
      </c>
    </row>
    <row r="34" spans="1:16" x14ac:dyDescent="0.2">
      <c r="N34" s="12" t="s">
        <v>138</v>
      </c>
      <c r="O34" s="12">
        <f>IF(N34="",0,COUNTIF(Stajlar!$D$2:$D$1000,N34))</f>
        <v>1</v>
      </c>
      <c r="P34" s="12">
        <f t="shared" si="1"/>
        <v>0.99996600000000002</v>
      </c>
    </row>
    <row r="35" spans="1:16" x14ac:dyDescent="0.2">
      <c r="N35" s="12" t="s">
        <v>140</v>
      </c>
      <c r="O35" s="12">
        <f>IF(N35="",0,COUNTIF(Stajlar!$D$2:$D$1000,N35))</f>
        <v>1</v>
      </c>
      <c r="P35" s="12">
        <f t="shared" si="1"/>
        <v>0.99996499999999999</v>
      </c>
    </row>
    <row r="36" spans="1:16" x14ac:dyDescent="0.2">
      <c r="N36" s="12" t="s">
        <v>142</v>
      </c>
      <c r="O36" s="12">
        <f>IF(N36="",0,COUNTIF(Stajlar!$D$2:$D$1000,N36))</f>
        <v>1</v>
      </c>
      <c r="P36" s="12">
        <f t="shared" si="1"/>
        <v>0.99996399999999996</v>
      </c>
    </row>
    <row r="37" spans="1:16" x14ac:dyDescent="0.2">
      <c r="N37" s="12" t="s">
        <v>145</v>
      </c>
      <c r="O37" s="12">
        <f>IF(N37="",0,COUNTIF(Stajlar!$D$2:$D$1000,N37))</f>
        <v>1</v>
      </c>
      <c r="P37" s="12">
        <f t="shared" si="1"/>
        <v>0.99996300000000005</v>
      </c>
    </row>
    <row r="38" spans="1:16" x14ac:dyDescent="0.2">
      <c r="N38" s="12" t="s">
        <v>148</v>
      </c>
      <c r="O38" s="12">
        <f>IF(N38="",0,COUNTIF(Stajlar!$D$2:$D$1000,N38))</f>
        <v>1</v>
      </c>
      <c r="P38" s="12">
        <f t="shared" si="1"/>
        <v>0.99996200000000002</v>
      </c>
    </row>
    <row r="39" spans="1:16" x14ac:dyDescent="0.2">
      <c r="N39" s="12"/>
      <c r="O39" s="12">
        <f>IF(N39="",0,COUNTIF(Stajlar!$D$2:$D$1000,N39))</f>
        <v>0</v>
      </c>
      <c r="P39" s="12">
        <f t="shared" si="1"/>
        <v>-3.8999999999999999E-5</v>
      </c>
    </row>
    <row r="40" spans="1:16" x14ac:dyDescent="0.2">
      <c r="N40" s="12"/>
      <c r="O40" s="12">
        <f>IF(N40="",0,COUNTIF(Stajlar!$D$2:$D$1000,N40))</f>
        <v>0</v>
      </c>
      <c r="P40" s="12">
        <f t="shared" si="1"/>
        <v>-4.0000000000000003E-5</v>
      </c>
    </row>
    <row r="41" spans="1:16" x14ac:dyDescent="0.2">
      <c r="N41" s="12"/>
      <c r="O41" s="12">
        <f>IF(N41="",0,COUNTIF(Stajlar!$D$2:$D$1000,N41))</f>
        <v>0</v>
      </c>
      <c r="P41" s="12">
        <f t="shared" si="1"/>
        <v>-4.1E-5</v>
      </c>
    </row>
    <row r="42" spans="1:16" x14ac:dyDescent="0.2">
      <c r="N42" s="12"/>
      <c r="O42" s="12">
        <f>IF(N42="",0,COUNTIF(Stajlar!$D$2:$D$1000,N42))</f>
        <v>0</v>
      </c>
      <c r="P42" s="12">
        <f t="shared" si="1"/>
        <v>-4.1999999999999998E-5</v>
      </c>
    </row>
    <row r="43" spans="1:16" ht="24" customHeight="1" x14ac:dyDescent="0.2">
      <c r="A43" s="1" t="s">
        <v>161</v>
      </c>
      <c r="B43" s="1"/>
      <c r="C43" s="1"/>
      <c r="D43" s="1"/>
      <c r="E43" s="1"/>
      <c r="F43" s="1"/>
      <c r="G43" s="1"/>
      <c r="H43" s="1"/>
      <c r="I43" s="1"/>
      <c r="J43" s="1"/>
      <c r="K43" s="1"/>
      <c r="N43" s="12"/>
      <c r="O43" s="12">
        <f>IF(N43="",0,COUNTIF(Stajlar!$D$2:$D$1000,N43))</f>
        <v>0</v>
      </c>
      <c r="P43" s="12">
        <f t="shared" si="1"/>
        <v>-4.3000000000000002E-5</v>
      </c>
    </row>
    <row r="44" spans="1:16" x14ac:dyDescent="0.2">
      <c r="B44" s="13" t="s">
        <v>162</v>
      </c>
      <c r="C44" s="13" t="s">
        <v>156</v>
      </c>
      <c r="D44" s="13" t="s">
        <v>157</v>
      </c>
      <c r="N44" s="12"/>
      <c r="O44" s="12">
        <f>IF(N44="",0,COUNTIF(Stajlar!$D$2:$D$1000,N44))</f>
        <v>0</v>
      </c>
      <c r="P44" s="12">
        <f t="shared" si="1"/>
        <v>-4.3999999999999999E-5</v>
      </c>
    </row>
    <row r="45" spans="1:16" x14ac:dyDescent="0.2">
      <c r="B45" s="14" t="s">
        <v>10</v>
      </c>
      <c r="C45" s="15">
        <f>COUNTIF(Stajlar!$C$2:$C$1000,"Yaz")</f>
        <v>102</v>
      </c>
      <c r="D45" s="16">
        <f>IFERROR(C45/$B$5,0)</f>
        <v>0.93577981651376152</v>
      </c>
      <c r="N45" s="12"/>
      <c r="O45" s="12">
        <f>IF(N45="",0,COUNTIF(Stajlar!$D$2:$D$1000,N45))</f>
        <v>0</v>
      </c>
      <c r="P45" s="12">
        <f t="shared" si="1"/>
        <v>-4.5000000000000003E-5</v>
      </c>
    </row>
    <row r="46" spans="1:16" x14ac:dyDescent="0.2">
      <c r="B46" s="14" t="s">
        <v>163</v>
      </c>
      <c r="C46" s="15">
        <f>COUNTIF(Stajlar!$C$2:$C$1000,"Dönem Ici")</f>
        <v>6</v>
      </c>
      <c r="D46" s="16">
        <f>IFERROR(C46/$B$5,0)</f>
        <v>5.5045871559633031E-2</v>
      </c>
      <c r="N46" s="12"/>
      <c r="O46" s="12">
        <f>IF(N46="",0,COUNTIF(Stajlar!$D$2:$D$1000,N46))</f>
        <v>0</v>
      </c>
      <c r="P46" s="12">
        <f t="shared" si="1"/>
        <v>-4.6E-5</v>
      </c>
    </row>
    <row r="47" spans="1:16" x14ac:dyDescent="0.2">
      <c r="B47" s="14" t="s">
        <v>164</v>
      </c>
      <c r="C47" s="15">
        <f>COUNTIF(Stajlar!$C$2:$C$1000,"Yari Yil")</f>
        <v>1</v>
      </c>
      <c r="D47" s="16">
        <f>IFERROR(C47/$B$5,0)</f>
        <v>9.1743119266055051E-3</v>
      </c>
      <c r="N47" s="12"/>
      <c r="O47" s="12">
        <f>IF(N47="",0,COUNTIF(Stajlar!$D$2:$D$1000,N47))</f>
        <v>0</v>
      </c>
      <c r="P47" s="12">
        <f t="shared" si="1"/>
        <v>-4.6999999999999997E-5</v>
      </c>
    </row>
    <row r="48" spans="1:16" x14ac:dyDescent="0.2">
      <c r="B48" s="17" t="s">
        <v>158</v>
      </c>
      <c r="C48" s="18">
        <f>SUM(C45:C47)</f>
        <v>109</v>
      </c>
      <c r="D48" s="19">
        <f>SUM(D45:D47)</f>
        <v>1</v>
      </c>
      <c r="N48" s="12"/>
      <c r="O48" s="12">
        <f>IF(N48="",0,COUNTIF(Stajlar!$D$2:$D$1000,N48))</f>
        <v>0</v>
      </c>
      <c r="P48" s="12">
        <f t="shared" si="1"/>
        <v>-4.8000000000000001E-5</v>
      </c>
    </row>
    <row r="49" spans="1:16" x14ac:dyDescent="0.2">
      <c r="N49" s="12"/>
      <c r="O49" s="12">
        <f>IF(N49="",0,COUNTIF(Stajlar!$D$2:$D$1000,N49))</f>
        <v>0</v>
      </c>
      <c r="P49" s="12">
        <f t="shared" si="1"/>
        <v>-4.8999999999999998E-5</v>
      </c>
    </row>
    <row r="50" spans="1:16" x14ac:dyDescent="0.2">
      <c r="N50" s="12"/>
      <c r="O50" s="12">
        <f>IF(N50="",0,COUNTIF(Stajlar!$D$2:$D$1000,N50))</f>
        <v>0</v>
      </c>
      <c r="P50" s="12">
        <f t="shared" si="1"/>
        <v>-5.0000000000000002E-5</v>
      </c>
    </row>
    <row r="51" spans="1:16" x14ac:dyDescent="0.2">
      <c r="N51" s="12"/>
      <c r="O51" s="12">
        <f>IF(N51="",0,COUNTIF(Stajlar!$D$2:$D$1000,N51))</f>
        <v>0</v>
      </c>
      <c r="P51" s="12">
        <f t="shared" si="1"/>
        <v>-5.1E-5</v>
      </c>
    </row>
    <row r="52" spans="1:16" x14ac:dyDescent="0.2">
      <c r="N52" s="12"/>
      <c r="O52" s="12">
        <f>IF(N52="",0,COUNTIF(Stajlar!$D$2:$D$1000,N52))</f>
        <v>0</v>
      </c>
      <c r="P52" s="12">
        <f t="shared" si="1"/>
        <v>-5.1999999999999997E-5</v>
      </c>
    </row>
    <row r="53" spans="1:16" x14ac:dyDescent="0.2">
      <c r="N53" s="12"/>
      <c r="O53" s="12">
        <f>IF(N53="",0,COUNTIF(Stajlar!$D$2:$D$1000,N53))</f>
        <v>0</v>
      </c>
      <c r="P53" s="12">
        <f t="shared" si="1"/>
        <v>-5.3000000000000001E-5</v>
      </c>
    </row>
    <row r="54" spans="1:16" x14ac:dyDescent="0.2">
      <c r="N54" s="12"/>
      <c r="O54" s="12">
        <f>IF(N54="",0,COUNTIF(Stajlar!$D$2:$D$1000,N54))</f>
        <v>0</v>
      </c>
      <c r="P54" s="12">
        <f t="shared" si="1"/>
        <v>-5.3999999999999998E-5</v>
      </c>
    </row>
    <row r="55" spans="1:16" x14ac:dyDescent="0.2">
      <c r="N55" s="12"/>
      <c r="O55" s="12">
        <f>IF(N55="",0,COUNTIF(Stajlar!$D$2:$D$1000,N55))</f>
        <v>0</v>
      </c>
      <c r="P55" s="12">
        <f t="shared" si="1"/>
        <v>-5.5000000000000002E-5</v>
      </c>
    </row>
    <row r="56" spans="1:16" x14ac:dyDescent="0.2">
      <c r="N56" s="12"/>
      <c r="O56" s="12">
        <f>IF(N56="",0,COUNTIF(Stajlar!$D$2:$D$1000,N56))</f>
        <v>0</v>
      </c>
      <c r="P56" s="12">
        <f t="shared" si="1"/>
        <v>-5.5999999999999999E-5</v>
      </c>
    </row>
    <row r="57" spans="1:16" x14ac:dyDescent="0.2">
      <c r="N57" s="12"/>
      <c r="O57" s="12">
        <f>IF(N57="",0,COUNTIF(Stajlar!$D$2:$D$1000,N57))</f>
        <v>0</v>
      </c>
      <c r="P57" s="12">
        <f t="shared" si="1"/>
        <v>-5.7000000000000003E-5</v>
      </c>
    </row>
    <row r="58" spans="1:16" x14ac:dyDescent="0.2">
      <c r="N58" s="12"/>
      <c r="O58" s="12">
        <f>IF(N58="",0,COUNTIF(Stajlar!$D$2:$D$1000,N58))</f>
        <v>0</v>
      </c>
      <c r="P58" s="12">
        <f t="shared" si="1"/>
        <v>-5.8E-5</v>
      </c>
    </row>
    <row r="59" spans="1:16" x14ac:dyDescent="0.2">
      <c r="N59" s="12"/>
      <c r="O59" s="12">
        <f>IF(N59="",0,COUNTIF(Stajlar!$D$2:$D$1000,N59))</f>
        <v>0</v>
      </c>
      <c r="P59" s="12">
        <f t="shared" si="1"/>
        <v>-5.8999999999999998E-5</v>
      </c>
    </row>
    <row r="60" spans="1:16" x14ac:dyDescent="0.2">
      <c r="N60" s="12"/>
      <c r="O60" s="12">
        <f>IF(N60="",0,COUNTIF(Stajlar!$D$2:$D$1000,N60))</f>
        <v>0</v>
      </c>
      <c r="P60" s="12">
        <f t="shared" si="1"/>
        <v>-6.0000000000000002E-5</v>
      </c>
    </row>
    <row r="61" spans="1:16" ht="24" customHeight="1" x14ac:dyDescent="0.2">
      <c r="A61" s="1" t="s">
        <v>165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6" x14ac:dyDescent="0.2">
      <c r="A62" s="13" t="s">
        <v>166</v>
      </c>
      <c r="B62" s="13" t="s">
        <v>3</v>
      </c>
      <c r="C62" s="13" t="s">
        <v>156</v>
      </c>
      <c r="D62" s="13" t="s">
        <v>167</v>
      </c>
    </row>
    <row r="63" spans="1:16" x14ac:dyDescent="0.2">
      <c r="A63" s="15">
        <v>1</v>
      </c>
      <c r="B63" s="14" t="str">
        <f>IFERROR(INDEX($N$1:$N$60,MATCH(LARGE($P$1:$P$60,1),$P$1:$P$60,0)),"")</f>
        <v>TRABZON SOSYAL GÜVENLİK İL MÜDÜRLÜĞÜ</v>
      </c>
      <c r="C63" s="15">
        <f>IFERROR(LARGE($O$1:$O$60,1),"")</f>
        <v>30</v>
      </c>
      <c r="D63" s="16">
        <f t="shared" ref="D63:D72" si="2">IFERROR(C63/$B$5,"")</f>
        <v>0.27522935779816515</v>
      </c>
    </row>
    <row r="64" spans="1:16" x14ac:dyDescent="0.2">
      <c r="A64" s="21">
        <v>2</v>
      </c>
      <c r="B64" s="22" t="str">
        <f>IFERROR(INDEX($N$1:$N$60,MATCH(LARGE($P$1:$P$60,2),$P$1:$P$60,0)),"")</f>
        <v>T.C. Hazine Ve Maliye Bakanlığı</v>
      </c>
      <c r="C64" s="21">
        <f>IFERROR(LARGE($O$1:$O$60,2),"")</f>
        <v>10</v>
      </c>
      <c r="D64" s="23">
        <f t="shared" si="2"/>
        <v>9.1743119266055051E-2</v>
      </c>
    </row>
    <row r="65" spans="1:4" x14ac:dyDescent="0.2">
      <c r="A65" s="15">
        <v>3</v>
      </c>
      <c r="B65" s="14" t="str">
        <f>IFERROR(INDEX($N$1:$N$60,MATCH(LARGE($P$1:$P$60,3),$P$1:$P$60,0)),"")</f>
        <v>Gelir İdaresi Başkanlığı</v>
      </c>
      <c r="C65" s="15">
        <f>IFERROR(LARGE($O$1:$O$60,3),"")</f>
        <v>9</v>
      </c>
      <c r="D65" s="16">
        <f t="shared" si="2"/>
        <v>8.2568807339449546E-2</v>
      </c>
    </row>
    <row r="66" spans="1:4" x14ac:dyDescent="0.2">
      <c r="A66" s="21">
        <v>4</v>
      </c>
      <c r="B66" s="22" t="str">
        <f>IFERROR(INDEX($N$1:$N$60,MATCH(LARGE($P$1:$P$60,4),$P$1:$P$60,0)),"")</f>
        <v>vakıfbank</v>
      </c>
      <c r="C66" s="21">
        <f>IFERROR(LARGE($O$1:$O$60,4),"")</f>
        <v>8</v>
      </c>
      <c r="D66" s="23">
        <f t="shared" si="2"/>
        <v>7.3394495412844041E-2</v>
      </c>
    </row>
    <row r="67" spans="1:4" x14ac:dyDescent="0.2">
      <c r="A67" s="15">
        <v>5</v>
      </c>
      <c r="B67" s="14" t="str">
        <f>IFERROR(INDEX($N$1:$N$60,MATCH(LARGE($P$1:$P$60,5),$P$1:$P$60,0)),"")</f>
        <v>TC Çalışma ve Sosyal Güvenlik Bakanlığı</v>
      </c>
      <c r="C67" s="15">
        <f>IFERROR(LARGE($O$1:$O$60,5),"")</f>
        <v>7</v>
      </c>
      <c r="D67" s="16">
        <f t="shared" si="2"/>
        <v>6.4220183486238536E-2</v>
      </c>
    </row>
    <row r="68" spans="1:4" x14ac:dyDescent="0.2">
      <c r="A68" s="21">
        <v>6</v>
      </c>
      <c r="B68" s="22" t="str">
        <f>IFERROR(INDEX($N$1:$N$60,MATCH(LARGE($P$1:$P$60,6),$P$1:$P$60,0)),"")</f>
        <v>Halk bankası</v>
      </c>
      <c r="C68" s="21">
        <f>IFERROR(LARGE($O$1:$O$60,6),"")</f>
        <v>6</v>
      </c>
      <c r="D68" s="23">
        <f t="shared" si="2"/>
        <v>5.5045871559633031E-2</v>
      </c>
    </row>
    <row r="69" spans="1:4" x14ac:dyDescent="0.2">
      <c r="A69" s="15">
        <v>7</v>
      </c>
      <c r="B69" s="14" t="str">
        <f>IFERROR(INDEX($N$1:$N$60,MATCH(LARGE($P$1:$P$60,7),$P$1:$P$60,0)),"")</f>
        <v>halk bankası</v>
      </c>
      <c r="C69" s="15">
        <f>IFERROR(LARGE($O$1:$O$60,7),"")</f>
        <v>6</v>
      </c>
      <c r="D69" s="16">
        <f t="shared" si="2"/>
        <v>5.5045871559633031E-2</v>
      </c>
    </row>
    <row r="70" spans="1:4" x14ac:dyDescent="0.2">
      <c r="A70" s="21">
        <v>8</v>
      </c>
      <c r="B70" s="22" t="str">
        <f>IFERROR(INDEX($N$1:$N$60,MATCH(LARGE($P$1:$P$60,8),$P$1:$P$60,0)),"")</f>
        <v>İstanbul Sosyal Güvenlik İl Müdürlüğü</v>
      </c>
      <c r="C70" s="21">
        <f>IFERROR(LARGE($O$1:$O$60,8),"")</f>
        <v>5</v>
      </c>
      <c r="D70" s="23">
        <f t="shared" si="2"/>
        <v>4.5871559633027525E-2</v>
      </c>
    </row>
    <row r="71" spans="1:4" x14ac:dyDescent="0.2">
      <c r="A71" s="15">
        <v>9</v>
      </c>
      <c r="B71" s="14" t="str">
        <f>IFERROR(INDEX($N$1:$N$60,MATCH(LARGE($P$1:$P$60,9),$P$1:$P$60,0)),"")</f>
        <v>Ziraat Bankası</v>
      </c>
      <c r="C71" s="15">
        <f>IFERROR(LARGE($O$1:$O$60,9),"")</f>
        <v>3</v>
      </c>
      <c r="D71" s="16">
        <f t="shared" si="2"/>
        <v>2.7522935779816515E-2</v>
      </c>
    </row>
    <row r="72" spans="1:4" x14ac:dyDescent="0.2">
      <c r="A72" s="21">
        <v>10</v>
      </c>
      <c r="B72" s="22" t="str">
        <f>IFERROR(INDEX($N$1:$N$60,MATCH(LARGE($P$1:$P$60,10),$P$1:$P$60,0)),"")</f>
        <v>Koç Holding - Koç Ticaret  A.Ş (Koçtaş)</v>
      </c>
      <c r="C72" s="21">
        <f>IFERROR(LARGE($O$1:$O$60,10),"")</f>
        <v>2</v>
      </c>
      <c r="D72" s="23">
        <f t="shared" si="2"/>
        <v>1.834862385321101E-2</v>
      </c>
    </row>
  </sheetData>
  <mergeCells count="16">
    <mergeCell ref="A7:K7"/>
    <mergeCell ref="A25:K25"/>
    <mergeCell ref="A43:K43"/>
    <mergeCell ref="A61:K61"/>
    <mergeCell ref="B5:C5"/>
    <mergeCell ref="D5:E5"/>
    <mergeCell ref="F5:G5"/>
    <mergeCell ref="H5:I5"/>
    <mergeCell ref="J5:K5"/>
    <mergeCell ref="A1:K1"/>
    <mergeCell ref="A2:K2"/>
    <mergeCell ref="B4:C4"/>
    <mergeCell ref="D4:E4"/>
    <mergeCell ref="F4:G4"/>
    <mergeCell ref="H4:I4"/>
    <mergeCell ref="J4:K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Stajlar</vt:lpstr>
      <vt:lpstr>İstatistikler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yusuf erdem tunç</cp:lastModifiedBy>
  <cp:revision>1</cp:revision>
  <dcterms:created xsi:type="dcterms:W3CDTF">2026-04-27T19:40:13Z</dcterms:created>
  <dcterms:modified xsi:type="dcterms:W3CDTF">2026-04-27T19:54:25Z</dcterms:modified>
  <dc:language>en-US</dc:language>
</cp:coreProperties>
</file>